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19\Verejné obstarávania\IV. Q\7_Oprava betónovej plochy_UĽP\03_Výzva\"/>
    </mc:Choice>
  </mc:AlternateContent>
  <xr:revisionPtr revIDLastSave="0" documentId="13_ncr:1_{2B970A1E-4FEF-42BA-A37B-B9FF38376C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Betónová plocha" sheetId="2" r:id="rId2"/>
  </sheets>
  <definedNames>
    <definedName name="_xlnm._FilterDatabase" localSheetId="1" hidden="1">'1 - Betónová plocha'!$C$117:$K$143</definedName>
    <definedName name="_xlnm.Print_Titles" localSheetId="1">'1 - Betónová plocha'!$117:$117</definedName>
    <definedName name="_xlnm.Print_Titles" localSheetId="0">'Rekapitulácia stavby'!$92:$92</definedName>
    <definedName name="_xlnm.Print_Area" localSheetId="1">'1 - Betónová plocha'!$C$4:$J$76,'1 - Betónová plocha'!$C$82:$J$101,'1 - Betónová plocha'!$C$107:$K$143</definedName>
    <definedName name="_xlnm.Print_Area" localSheetId="0">'Rekapitulácia stavby'!$D$4:$AO$76,'Rekapitulácia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43" i="2"/>
  <c r="BH143" i="2"/>
  <c r="BG143" i="2"/>
  <c r="BE143" i="2"/>
  <c r="T143" i="2"/>
  <c r="T142" i="2" s="1"/>
  <c r="R143" i="2"/>
  <c r="R142" i="2"/>
  <c r="P143" i="2"/>
  <c r="P142" i="2" s="1"/>
  <c r="BK143" i="2"/>
  <c r="BK142" i="2" s="1"/>
  <c r="J142" i="2" s="1"/>
  <c r="J100" i="2" s="1"/>
  <c r="J143" i="2"/>
  <c r="BF143" i="2" s="1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P135" i="2" s="1"/>
  <c r="BK139" i="2"/>
  <c r="J139" i="2"/>
  <c r="BF139" i="2" s="1"/>
  <c r="BI138" i="2"/>
  <c r="BH138" i="2"/>
  <c r="BG138" i="2"/>
  <c r="BE138" i="2"/>
  <c r="T138" i="2"/>
  <c r="R138" i="2"/>
  <c r="R135" i="2" s="1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/>
  <c r="BI136" i="2"/>
  <c r="BH136" i="2"/>
  <c r="BG136" i="2"/>
  <c r="BE136" i="2"/>
  <c r="T136" i="2"/>
  <c r="R136" i="2"/>
  <c r="P136" i="2"/>
  <c r="BK136" i="2"/>
  <c r="J136" i="2"/>
  <c r="BF136" i="2" s="1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T131" i="2" s="1"/>
  <c r="R133" i="2"/>
  <c r="P133" i="2"/>
  <c r="BK133" i="2"/>
  <c r="J133" i="2"/>
  <c r="BF133" i="2" s="1"/>
  <c r="BI132" i="2"/>
  <c r="BH132" i="2"/>
  <c r="BG132" i="2"/>
  <c r="BE132" i="2"/>
  <c r="T132" i="2"/>
  <c r="R132" i="2"/>
  <c r="R131" i="2" s="1"/>
  <c r="P132" i="2"/>
  <c r="BK132" i="2"/>
  <c r="J132" i="2"/>
  <c r="BF132" i="2" s="1"/>
  <c r="BI130" i="2"/>
  <c r="BH130" i="2"/>
  <c r="BG130" i="2"/>
  <c r="BE130" i="2"/>
  <c r="T130" i="2"/>
  <c r="R130" i="2"/>
  <c r="P130" i="2"/>
  <c r="BK130" i="2"/>
  <c r="BK128" i="2" s="1"/>
  <c r="J128" i="2" s="1"/>
  <c r="J97" i="2" s="1"/>
  <c r="J130" i="2"/>
  <c r="BF130" i="2"/>
  <c r="BI129" i="2"/>
  <c r="BH129" i="2"/>
  <c r="BG129" i="2"/>
  <c r="BE129" i="2"/>
  <c r="T129" i="2"/>
  <c r="T128" i="2" s="1"/>
  <c r="R129" i="2"/>
  <c r="R128" i="2"/>
  <c r="P129" i="2"/>
  <c r="P128" i="2"/>
  <c r="BK129" i="2"/>
  <c r="J129" i="2"/>
  <c r="BF129" i="2" s="1"/>
  <c r="BI127" i="2"/>
  <c r="BH127" i="2"/>
  <c r="BG127" i="2"/>
  <c r="BE127" i="2"/>
  <c r="T127" i="2"/>
  <c r="R127" i="2"/>
  <c r="P127" i="2"/>
  <c r="BK127" i="2"/>
  <c r="J127" i="2"/>
  <c r="BF127" i="2" s="1"/>
  <c r="BI126" i="2"/>
  <c r="BH126" i="2"/>
  <c r="BG126" i="2"/>
  <c r="BE126" i="2"/>
  <c r="T126" i="2"/>
  <c r="R126" i="2"/>
  <c r="P126" i="2"/>
  <c r="BK126" i="2"/>
  <c r="J126" i="2"/>
  <c r="BF126" i="2" s="1"/>
  <c r="BI125" i="2"/>
  <c r="BH125" i="2"/>
  <c r="BG125" i="2"/>
  <c r="BE125" i="2"/>
  <c r="T125" i="2"/>
  <c r="R125" i="2"/>
  <c r="P125" i="2"/>
  <c r="BK125" i="2"/>
  <c r="J125" i="2"/>
  <c r="BF125" i="2" s="1"/>
  <c r="BI124" i="2"/>
  <c r="BH124" i="2"/>
  <c r="BG124" i="2"/>
  <c r="BE124" i="2"/>
  <c r="T124" i="2"/>
  <c r="R124" i="2"/>
  <c r="P124" i="2"/>
  <c r="BK124" i="2"/>
  <c r="J124" i="2"/>
  <c r="BF124" i="2" s="1"/>
  <c r="BI123" i="2"/>
  <c r="BH123" i="2"/>
  <c r="BG123" i="2"/>
  <c r="BE123" i="2"/>
  <c r="T123" i="2"/>
  <c r="R123" i="2"/>
  <c r="P123" i="2"/>
  <c r="BK123" i="2"/>
  <c r="J123" i="2"/>
  <c r="BF123" i="2" s="1"/>
  <c r="BI122" i="2"/>
  <c r="BH122" i="2"/>
  <c r="BG122" i="2"/>
  <c r="BE122" i="2"/>
  <c r="T122" i="2"/>
  <c r="R122" i="2"/>
  <c r="P122" i="2"/>
  <c r="BK122" i="2"/>
  <c r="J122" i="2"/>
  <c r="BF122" i="2" s="1"/>
  <c r="BI121" i="2"/>
  <c r="BH121" i="2"/>
  <c r="BG121" i="2"/>
  <c r="BE121" i="2"/>
  <c r="T121" i="2"/>
  <c r="T120" i="2" s="1"/>
  <c r="R121" i="2"/>
  <c r="P121" i="2"/>
  <c r="BK121" i="2"/>
  <c r="J121" i="2"/>
  <c r="BF121" i="2" s="1"/>
  <c r="F112" i="2"/>
  <c r="E110" i="2"/>
  <c r="F87" i="2"/>
  <c r="E85" i="2"/>
  <c r="J22" i="2"/>
  <c r="E22" i="2"/>
  <c r="J115" i="2" s="1"/>
  <c r="J21" i="2"/>
  <c r="J19" i="2"/>
  <c r="E19" i="2"/>
  <c r="J89" i="2" s="1"/>
  <c r="J114" i="2"/>
  <c r="J18" i="2"/>
  <c r="J16" i="2"/>
  <c r="E16" i="2"/>
  <c r="F115" i="2" s="1"/>
  <c r="J15" i="2"/>
  <c r="J13" i="2"/>
  <c r="E13" i="2"/>
  <c r="F114" i="2" s="1"/>
  <c r="J12" i="2"/>
  <c r="J112" i="2"/>
  <c r="AS94" i="1"/>
  <c r="L90" i="1"/>
  <c r="AM90" i="1"/>
  <c r="AM89" i="1"/>
  <c r="L89" i="1"/>
  <c r="AM87" i="1"/>
  <c r="L87" i="1"/>
  <c r="L85" i="1"/>
  <c r="BK135" i="2" l="1"/>
  <c r="J135" i="2" s="1"/>
  <c r="J99" i="2" s="1"/>
  <c r="BK131" i="2"/>
  <c r="J131" i="2" s="1"/>
  <c r="J98" i="2" s="1"/>
  <c r="T135" i="2"/>
  <c r="T119" i="2" s="1"/>
  <c r="T118" i="2" s="1"/>
  <c r="P131" i="2"/>
  <c r="F35" i="2"/>
  <c r="BD95" i="1" s="1"/>
  <c r="BD94" i="1" s="1"/>
  <c r="W33" i="1" s="1"/>
  <c r="F33" i="2"/>
  <c r="BB95" i="1" s="1"/>
  <c r="BB94" i="1" s="1"/>
  <c r="W31" i="1" s="1"/>
  <c r="P120" i="2"/>
  <c r="R120" i="2"/>
  <c r="R119" i="2"/>
  <c r="R118" i="2" s="1"/>
  <c r="J87" i="2"/>
  <c r="F90" i="2"/>
  <c r="J31" i="2"/>
  <c r="AV95" i="1" s="1"/>
  <c r="J90" i="2"/>
  <c r="BK120" i="2"/>
  <c r="F89" i="2"/>
  <c r="F34" i="2"/>
  <c r="BC95" i="1" s="1"/>
  <c r="BC94" i="1" s="1"/>
  <c r="W32" i="1" s="1"/>
  <c r="J32" i="2"/>
  <c r="AW95" i="1" s="1"/>
  <c r="F32" i="2"/>
  <c r="BA95" i="1" s="1"/>
  <c r="BA94" i="1" s="1"/>
  <c r="F31" i="2"/>
  <c r="AZ95" i="1" s="1"/>
  <c r="AZ94" i="1" s="1"/>
  <c r="BK119" i="2" l="1"/>
  <c r="BK118" i="2" s="1"/>
  <c r="J118" i="2" s="1"/>
  <c r="P119" i="2"/>
  <c r="P118" i="2" s="1"/>
  <c r="AU95" i="1" s="1"/>
  <c r="AU94" i="1" s="1"/>
  <c r="AX94" i="1"/>
  <c r="AT95" i="1"/>
  <c r="J120" i="2"/>
  <c r="J96" i="2" s="1"/>
  <c r="AY94" i="1"/>
  <c r="AW94" i="1"/>
  <c r="AK30" i="1" s="1"/>
  <c r="W30" i="1"/>
  <c r="AV94" i="1"/>
  <c r="W29" i="1"/>
  <c r="J119" i="2" l="1"/>
  <c r="J95" i="2" s="1"/>
  <c r="J28" i="2"/>
  <c r="J94" i="2"/>
  <c r="AK29" i="1"/>
  <c r="AT94" i="1"/>
  <c r="J37" i="2" l="1"/>
  <c r="AG95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<sst xmlns="http://schemas.openxmlformats.org/spreadsheetml/2006/main" count="545" uniqueCount="186">
  <si>
    <t>Export Komplet</t>
  </si>
  <si>
    <t/>
  </si>
  <si>
    <t>2.0</t>
  </si>
  <si>
    <t>False</t>
  </si>
  <si>
    <t>{60e43f5c-45cc-4d49-ab3e-2b6de58c715d}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</si>
  <si>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</si>
  <si>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</si>
  <si>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</si>
  <si>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</si>
  <si>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</si>
  <si>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</si>
  <si>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</si>
  <si>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</si>
  <si>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</si>
  <si>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</si>
  <si>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</si>
  <si>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</si>
  <si>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</si>
  <si>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</si>
  <si>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</si>
  <si>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</si>
  <si>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</si>
  <si>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</si>
  <si>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</si>
  <si>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</si>
  <si>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</si>
  <si>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</si>
  <si>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</si>
  <si>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</si>
  <si>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</si>
  <si>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</si>
  <si>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</si>
  <si>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</si>
  <si>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</si>
  <si>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</si>
  <si>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</si>
  <si>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</si>
  <si>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</si>
  <si>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</si>
  <si>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</si>
  <si>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</si>
  <si>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</si>
  <si>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</si>
  <si>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</si>
  <si>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</si>
  <si>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</si>
  <si>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</si>
  <si>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</si>
  <si>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</si>
  <si>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</si>
  <si>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</si>
  <si>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</si>
  <si>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</si>
  <si>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</si>
  <si>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</si>
  <si>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</si>
  <si>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</si>
  <si>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</si>
  <si>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</si>
  <si>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</si>
  <si>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</si>
  <si>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</si>
  <si>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</si>
  <si>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</si>
  <si>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</si>
  <si>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</si>
  <si>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</si>
  <si>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</si>
  <si>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</si>
  <si>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</si>
  <si>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</si>
  <si>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</si>
  <si>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</si>
  <si>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</si>
  <si>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</si>
  <si>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</si>
  <si>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</si>
  <si>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</si>
  <si>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</si>
  <si>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</si>
  <si>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</si>
  <si>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</si>
  <si>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</si>
  <si>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</si>
  <si>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</si>
  <si>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</si>
  <si>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</si>
  <si>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</si>
  <si>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</si>
  <si>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</si>
  <si>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</si>
  <si>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</si>
  <si>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</si>
  <si>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</si>
  <si>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</si>
  <si>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</si>
  <si>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</si>
  <si>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</si>
  <si>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</si>
  <si>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</si>
  <si>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</si>
  <si>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</si>
  <si>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</t>
  </si>
  <si>
    <t>Odkopávka a prekopávka nezapažená v hornine 3, do 100 m3</t>
  </si>
  <si>
    <t>m3</t>
  </si>
  <si>
    <t>4</t>
  </si>
  <si>
    <t>2</t>
  </si>
  <si>
    <t>-1908510893</t>
  </si>
  <si>
    <t>122201109</t>
  </si>
  <si>
    <t>Odkopávky a prekopávky nezapažené. Príplatok k cenám za lepivosť horniny 3</t>
  </si>
  <si>
    <t>-1673138610</t>
  </si>
  <si>
    <t>3</t>
  </si>
  <si>
    <t>162501102</t>
  </si>
  <si>
    <t>Vodorovné premiestnenie výkopku po spevnenej ceste z horniny tr.1-4, do 100 m3 na vzdialenosť do 3000 m</t>
  </si>
  <si>
    <t>744831909</t>
  </si>
  <si>
    <t>162501105</t>
  </si>
  <si>
    <t>Vodorovné premiestnenie výkopku po spevnenej ceste z horniny tr.1-4, do 100 m3, príplatok k cene za každých ďalšich a začatých 1000 m</t>
  </si>
  <si>
    <t>-330069908</t>
  </si>
  <si>
    <t>5</t>
  </si>
  <si>
    <t>167101101</t>
  </si>
  <si>
    <t>Nakladanie neuľahnutého výkopku z hornín tr.1-4 do 100 m3</t>
  </si>
  <si>
    <t>1039847000</t>
  </si>
  <si>
    <t>6</t>
  </si>
  <si>
    <t>171201201</t>
  </si>
  <si>
    <t>Uloženie sypaniny na skládky do 100 m3</t>
  </si>
  <si>
    <t>-788693471</t>
  </si>
  <si>
    <t>7</t>
  </si>
  <si>
    <t>171209002</t>
  </si>
  <si>
    <t>Poplatok za skladovanie - zemina a kamenivo (17 05) ostatné</t>
  </si>
  <si>
    <t>2016833711</t>
  </si>
  <si>
    <t>Zakladanie</t>
  </si>
  <si>
    <t>8</t>
  </si>
  <si>
    <t>215901101</t>
  </si>
  <si>
    <t>Zhutnenie podložia z rastlej horniny 1 až 4 pod násypy, z hornina súdržných do 92 % PS a nesúdržných</t>
  </si>
  <si>
    <t>m2</t>
  </si>
  <si>
    <t>79101718</t>
  </si>
  <si>
    <t>9</t>
  </si>
  <si>
    <t>273362442</t>
  </si>
  <si>
    <t>Výstuž základových dosiek zo zvár. sietí KARI, priemer drôtu 8/8 mm, veľkosť oka 150x150 mm</t>
  </si>
  <si>
    <t>980390573</t>
  </si>
  <si>
    <t>Komunikácie</t>
  </si>
  <si>
    <t>10</t>
  </si>
  <si>
    <t>564752111</t>
  </si>
  <si>
    <t>Podklad alebo kryt z kameniva hrubého drveného veľ. 32-63 mm (vibr.štrk) po zhut.hr. 150 mm</t>
  </si>
  <si>
    <t>1278262639</t>
  </si>
  <si>
    <t>11</t>
  </si>
  <si>
    <t>564782111</t>
  </si>
  <si>
    <t>Podklad alebo kryt z kameniva hrubého drveného veľ. 32-63 mm (vibr.štrk) po zhut.hr. 300 mm</t>
  </si>
  <si>
    <t>859419099</t>
  </si>
  <si>
    <t>12</t>
  </si>
  <si>
    <t>581150215</t>
  </si>
  <si>
    <t>Kryt cementobetónový cestných komunikácií skupiny CB II pre TDZ II, III a IV, hr. 300 mm</t>
  </si>
  <si>
    <t>2038208433</t>
  </si>
  <si>
    <t>Ostatné konštrukcie a práce-búranie</t>
  </si>
  <si>
    <t>13</t>
  </si>
  <si>
    <t>961043111</t>
  </si>
  <si>
    <t>Búranie základov alebo vybúranie otvorov plochy nad 4 m2 z betónu prostého alebo preloženého kameňom,  -2,20000t</t>
  </si>
  <si>
    <t>1409328370</t>
  </si>
  <si>
    <t>14</t>
  </si>
  <si>
    <t>979081111</t>
  </si>
  <si>
    <t>Odvoz sutiny a vybúraných hmôt na skládku do 1 km</t>
  </si>
  <si>
    <t>t</t>
  </si>
  <si>
    <t>880938742</t>
  </si>
  <si>
    <t>15</t>
  </si>
  <si>
    <t>979081121</t>
  </si>
  <si>
    <t>Odvoz sutiny a vybúraných hmôt na skládku za každý ďalší 1 km</t>
  </si>
  <si>
    <t>18175346</t>
  </si>
  <si>
    <t>16</t>
  </si>
  <si>
    <t>979082111</t>
  </si>
  <si>
    <t>Vnútrostavenisková doprava sutiny a vybúraných hmôt do 10 m</t>
  </si>
  <si>
    <t>-425578521</t>
  </si>
  <si>
    <t>17</t>
  </si>
  <si>
    <t>979087212</t>
  </si>
  <si>
    <t>Nakladanie na dopravné prostriedky pre vodorovnú dopravu sutiny</t>
  </si>
  <si>
    <t>330885478</t>
  </si>
  <si>
    <t>18</t>
  </si>
  <si>
    <t>979089012</t>
  </si>
  <si>
    <t>Poplatok za skladovanie - betón, tehly, dlaždice (17 01) ostatné</t>
  </si>
  <si>
    <t>-2091856339</t>
  </si>
  <si>
    <t>99</t>
  </si>
  <si>
    <t>Presun hmôt HSV</t>
  </si>
  <si>
    <t>19</t>
  </si>
  <si>
    <t>998224111</t>
  </si>
  <si>
    <t>Presun hmôt pre pozemné komunikácie s krytom monolitickým betónovým akejkoľvek dĺžky objektu</t>
  </si>
  <si>
    <t>-231750267</t>
  </si>
  <si>
    <t>Oprava betónovej plochy - UĽP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</si>
</sst>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A10" sqref="AA1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3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70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72" t="s">
        <v>185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22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17</v>
      </c>
      <c r="AK14" s="23" t="s">
        <v>21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23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17</v>
      </c>
      <c r="AK17" s="23" t="s">
        <v>21</v>
      </c>
      <c r="AN17" s="21" t="s">
        <v>1</v>
      </c>
      <c r="AR17" s="17"/>
      <c r="BS17" s="14" t="s">
        <v>24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25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17</v>
      </c>
      <c r="AK20" s="23" t="s">
        <v>21</v>
      </c>
      <c r="AN20" s="21" t="s">
        <v>1</v>
      </c>
      <c r="AR20" s="17"/>
      <c r="BS20" s="14" t="s">
        <v>24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26</v>
      </c>
      <c r="AR22" s="17"/>
    </row>
    <row r="23" spans="1:71" s="1" customFormat="1" ht="16.5" customHeight="1">
      <c r="B23" s="17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5">
        <f>ROUND(AG94,2)</f>
        <v>0</v>
      </c>
      <c r="AL26" s="176"/>
      <c r="AM26" s="176"/>
      <c r="AN26" s="176"/>
      <c r="AO26" s="176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7" t="s">
        <v>28</v>
      </c>
      <c r="M28" s="177"/>
      <c r="N28" s="177"/>
      <c r="O28" s="177"/>
      <c r="P28" s="177"/>
      <c r="Q28" s="26"/>
      <c r="R28" s="26"/>
      <c r="S28" s="26"/>
      <c r="T28" s="26"/>
      <c r="U28" s="26"/>
      <c r="V28" s="26"/>
      <c r="W28" s="177" t="s">
        <v>29</v>
      </c>
      <c r="X28" s="177"/>
      <c r="Y28" s="177"/>
      <c r="Z28" s="177"/>
      <c r="AA28" s="177"/>
      <c r="AB28" s="177"/>
      <c r="AC28" s="177"/>
      <c r="AD28" s="177"/>
      <c r="AE28" s="177"/>
      <c r="AF28" s="26"/>
      <c r="AG28" s="26"/>
      <c r="AH28" s="26"/>
      <c r="AI28" s="26"/>
      <c r="AJ28" s="26"/>
      <c r="AK28" s="177" t="s">
        <v>30</v>
      </c>
      <c r="AL28" s="177"/>
      <c r="AM28" s="177"/>
      <c r="AN28" s="177"/>
      <c r="AO28" s="177"/>
      <c r="AP28" s="26"/>
      <c r="AQ28" s="26"/>
      <c r="AR28" s="27"/>
      <c r="BE28" s="26"/>
    </row>
    <row r="29" spans="1:71" s="3" customFormat="1" ht="14.45" customHeight="1">
      <c r="B29" s="31"/>
      <c r="D29" s="23" t="s">
        <v>31</v>
      </c>
      <c r="F29" s="23" t="s">
        <v>32</v>
      </c>
      <c r="L29" s="180">
        <v>0.2</v>
      </c>
      <c r="M29" s="179"/>
      <c r="N29" s="179"/>
      <c r="O29" s="179"/>
      <c r="P29" s="179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K29" s="178">
        <f>ROUND(AV94, 2)</f>
        <v>0</v>
      </c>
      <c r="AL29" s="179"/>
      <c r="AM29" s="179"/>
      <c r="AN29" s="179"/>
      <c r="AO29" s="179"/>
      <c r="AR29" s="31"/>
    </row>
    <row r="30" spans="1:71" s="3" customFormat="1" ht="14.45" customHeight="1">
      <c r="B30" s="31"/>
      <c r="F30" s="23" t="s">
        <v>33</v>
      </c>
      <c r="L30" s="180">
        <v>0.2</v>
      </c>
      <c r="M30" s="179"/>
      <c r="N30" s="179"/>
      <c r="O30" s="179"/>
      <c r="P30" s="179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K30" s="178">
        <f>ROUND(AW94, 2)</f>
        <v>0</v>
      </c>
      <c r="AL30" s="179"/>
      <c r="AM30" s="179"/>
      <c r="AN30" s="179"/>
      <c r="AO30" s="179"/>
      <c r="AR30" s="31"/>
    </row>
    <row r="31" spans="1:71" s="3" customFormat="1" ht="14.45" hidden="1" customHeight="1">
      <c r="B31" s="31"/>
      <c r="F31" s="23" t="s">
        <v>34</v>
      </c>
      <c r="L31" s="180">
        <v>0.2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1"/>
    </row>
    <row r="32" spans="1:71" s="3" customFormat="1" ht="14.45" hidden="1" customHeight="1">
      <c r="B32" s="31"/>
      <c r="F32" s="23" t="s">
        <v>35</v>
      </c>
      <c r="L32" s="180">
        <v>0.2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1"/>
    </row>
    <row r="33" spans="1:57" s="3" customFormat="1" ht="14.45" hidden="1" customHeight="1">
      <c r="B33" s="31"/>
      <c r="F33" s="23" t="s">
        <v>36</v>
      </c>
      <c r="L33" s="180">
        <v>0</v>
      </c>
      <c r="M33" s="179"/>
      <c r="N33" s="179"/>
      <c r="O33" s="179"/>
      <c r="P33" s="179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38</v>
      </c>
      <c r="U35" s="34"/>
      <c r="V35" s="34"/>
      <c r="W35" s="34"/>
      <c r="X35" s="181" t="s">
        <v>39</v>
      </c>
      <c r="Y35" s="182"/>
      <c r="Z35" s="182"/>
      <c r="AA35" s="182"/>
      <c r="AB35" s="182"/>
      <c r="AC35" s="34"/>
      <c r="AD35" s="34"/>
      <c r="AE35" s="34"/>
      <c r="AF35" s="34"/>
      <c r="AG35" s="34"/>
      <c r="AH35" s="34"/>
      <c r="AI35" s="34"/>
      <c r="AJ35" s="34"/>
      <c r="AK35" s="183">
        <f>SUM(AK26:AK33)</f>
        <v>0</v>
      </c>
      <c r="AL35" s="182"/>
      <c r="AM35" s="182"/>
      <c r="AN35" s="182"/>
      <c r="AO35" s="184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42</v>
      </c>
      <c r="AI60" s="29"/>
      <c r="AJ60" s="29"/>
      <c r="AK60" s="29"/>
      <c r="AL60" s="29"/>
      <c r="AM60" s="39" t="s">
        <v>43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42</v>
      </c>
      <c r="AI75" s="29"/>
      <c r="AJ75" s="29"/>
      <c r="AK75" s="29"/>
      <c r="AL75" s="29"/>
      <c r="AM75" s="39" t="s">
        <v>43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46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AR84" s="45"/>
    </row>
    <row r="85" spans="1:90" s="5" customFormat="1" ht="36.950000000000003" customHeight="1">
      <c r="B85" s="46"/>
      <c r="C85" s="47" t="s">
        <v>13</v>
      </c>
      <c r="L85" s="151" t="str">
        <f>K6</f>
        <v>Oprava betónovej plochy - UĽP</v>
      </c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53" t="str">
        <f>IF(AN8= "","",AN8)</f>
        <v/>
      </c>
      <c r="AN87" s="153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154" t="str">
        <f>IF(E17="","",E17)</f>
        <v xml:space="preserve"> </v>
      </c>
      <c r="AN89" s="155"/>
      <c r="AO89" s="155"/>
      <c r="AP89" s="155"/>
      <c r="AQ89" s="26"/>
      <c r="AR89" s="27"/>
      <c r="AS89" s="156" t="s">
        <v>47</v>
      </c>
      <c r="AT89" s="15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154" t="str">
        <f>IF(E20="","",E20)</f>
        <v xml:space="preserve"> </v>
      </c>
      <c r="AN90" s="155"/>
      <c r="AO90" s="155"/>
      <c r="AP90" s="155"/>
      <c r="AQ90" s="26"/>
      <c r="AR90" s="27"/>
      <c r="AS90" s="158"/>
      <c r="AT90" s="15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58"/>
      <c r="AT91" s="15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0" t="s">
        <v>48</v>
      </c>
      <c r="D92" s="161"/>
      <c r="E92" s="161"/>
      <c r="F92" s="161"/>
      <c r="G92" s="161"/>
      <c r="H92" s="54"/>
      <c r="I92" s="162" t="s">
        <v>49</v>
      </c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3" t="s">
        <v>50</v>
      </c>
      <c r="AH92" s="161"/>
      <c r="AI92" s="161"/>
      <c r="AJ92" s="161"/>
      <c r="AK92" s="161"/>
      <c r="AL92" s="161"/>
      <c r="AM92" s="161"/>
      <c r="AN92" s="162" t="s">
        <v>51</v>
      </c>
      <c r="AO92" s="161"/>
      <c r="AP92" s="164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65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8">
        <f>ROUND(AG95,2)</f>
        <v>0</v>
      </c>
      <c r="AH94" s="168"/>
      <c r="AI94" s="168"/>
      <c r="AJ94" s="168"/>
      <c r="AK94" s="168"/>
      <c r="AL94" s="168"/>
      <c r="AM94" s="168"/>
      <c r="AN94" s="169">
        <f>SUM(AG94,AT94)</f>
        <v>0</v>
      </c>
      <c r="AO94" s="169"/>
      <c r="AP94" s="16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432.69677999999999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66</v>
      </c>
      <c r="BT94" s="71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0" s="7" customFormat="1" ht="16.5" customHeight="1">
      <c r="A95" s="72" t="s">
        <v>70</v>
      </c>
      <c r="B95" s="73"/>
      <c r="C95" s="74"/>
      <c r="D95" s="167" t="s">
        <v>12</v>
      </c>
      <c r="E95" s="167"/>
      <c r="F95" s="167"/>
      <c r="G95" s="167"/>
      <c r="H95" s="167"/>
      <c r="I95" s="75"/>
      <c r="J95" s="167" t="s">
        <v>185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5">
        <f>'1 - Betónová plocha'!J28</f>
        <v>0</v>
      </c>
      <c r="AH95" s="166"/>
      <c r="AI95" s="166"/>
      <c r="AJ95" s="166"/>
      <c r="AK95" s="166"/>
      <c r="AL95" s="166"/>
      <c r="AM95" s="166"/>
      <c r="AN95" s="165">
        <f>SUM(AG95,AT95)</f>
        <v>0</v>
      </c>
      <c r="AO95" s="166"/>
      <c r="AP95" s="166"/>
      <c r="AQ95" s="76" t="s">
        <v>71</v>
      </c>
      <c r="AR95" s="73"/>
      <c r="AS95" s="77">
        <v>0</v>
      </c>
      <c r="AT95" s="78">
        <f>ROUND(SUM(AV95:AW95),2)</f>
        <v>0</v>
      </c>
      <c r="AU95" s="79">
        <f>'1 - Betónová plocha'!P118</f>
        <v>432.69677999999999</v>
      </c>
      <c r="AV95" s="78">
        <f>'1 - Betónová plocha'!J31</f>
        <v>0</v>
      </c>
      <c r="AW95" s="78">
        <f>'1 - Betónová plocha'!J32</f>
        <v>0</v>
      </c>
      <c r="AX95" s="78">
        <f>'1 - Betónová plocha'!J33</f>
        <v>0</v>
      </c>
      <c r="AY95" s="78">
        <f>'1 - Betónová plocha'!J34</f>
        <v>0</v>
      </c>
      <c r="AZ95" s="78">
        <f>'1 - Betónová plocha'!F31</f>
        <v>0</v>
      </c>
      <c r="BA95" s="78">
        <f>'1 - Betónová plocha'!F32</f>
        <v>0</v>
      </c>
      <c r="BB95" s="78">
        <f>'1 - Betónová plocha'!F33</f>
        <v>0</v>
      </c>
      <c r="BC95" s="78">
        <f>'1 - Betónová plocha'!F34</f>
        <v>0</v>
      </c>
      <c r="BD95" s="80">
        <f>'1 - Betónová plocha'!F35</f>
        <v>0</v>
      </c>
      <c r="BT95" s="81" t="s">
        <v>12</v>
      </c>
      <c r="BU95" s="81" t="s">
        <v>72</v>
      </c>
      <c r="BV95" s="81" t="s">
        <v>68</v>
      </c>
      <c r="BW95" s="81" t="s">
        <v>4</v>
      </c>
      <c r="BX95" s="81" t="s">
        <v>69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1 - Betónová plocha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4"/>
  <sheetViews>
    <sheetView showGridLines="0" workbookViewId="0">
      <selection activeCell="I153" sqref="I15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3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5" customHeight="1">
      <c r="B4" s="17"/>
      <c r="D4" s="18" t="s">
        <v>73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51" t="s">
        <v>185</v>
      </c>
      <c r="F7" s="185"/>
      <c r="G7" s="185"/>
      <c r="H7" s="185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14</v>
      </c>
      <c r="E9" s="26"/>
      <c r="F9" s="21" t="s">
        <v>1</v>
      </c>
      <c r="G9" s="26"/>
      <c r="H9" s="26"/>
      <c r="I9" s="23" t="s">
        <v>15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16</v>
      </c>
      <c r="E10" s="26"/>
      <c r="F10" s="21" t="s">
        <v>17</v>
      </c>
      <c r="G10" s="26"/>
      <c r="H10" s="26"/>
      <c r="I10" s="23" t="s">
        <v>18</v>
      </c>
      <c r="J10" s="49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</v>
      </c>
      <c r="E12" s="26"/>
      <c r="F12" s="26"/>
      <c r="G12" s="26"/>
      <c r="H12" s="26"/>
      <c r="I12" s="23" t="s">
        <v>20</v>
      </c>
      <c r="J12" s="21" t="str">
        <f>IF('Rekapitulácia stavby'!AN10="","",'Rekapitulácia stavby'!AN10)</f>
        <v/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IF('Rekapitulácia stavby'!E11="","",'Rekapitulácia stavby'!E11)</f>
        <v xml:space="preserve"> </v>
      </c>
      <c r="F13" s="26"/>
      <c r="G13" s="26"/>
      <c r="H13" s="26"/>
      <c r="I13" s="23" t="s">
        <v>21</v>
      </c>
      <c r="J13" s="21" t="str">
        <f>IF('Rekapitulácia stavby'!AN11="","",'Rekapitulácia stavby'!AN11)</f>
        <v/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22</v>
      </c>
      <c r="E15" s="26"/>
      <c r="F15" s="26"/>
      <c r="G15" s="26"/>
      <c r="H15" s="26"/>
      <c r="I15" s="23" t="s">
        <v>20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70" t="str">
        <f>'Rekapitulácia stavby'!E14</f>
        <v xml:space="preserve"> </v>
      </c>
      <c r="F16" s="170"/>
      <c r="G16" s="170"/>
      <c r="H16" s="170"/>
      <c r="I16" s="23" t="s">
        <v>21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23</v>
      </c>
      <c r="E18" s="26"/>
      <c r="F18" s="26"/>
      <c r="G18" s="26"/>
      <c r="H18" s="26"/>
      <c r="I18" s="23" t="s">
        <v>20</v>
      </c>
      <c r="J18" s="21" t="str">
        <f>IF('Rekapitulácia stavby'!AN16="","",'Rekapitulácia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21</v>
      </c>
      <c r="J19" s="21" t="str">
        <f>IF('Rekapitulácia stavby'!AN17="","",'Rekapitulácia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20</v>
      </c>
      <c r="J21" s="21" t="str">
        <f>IF('Rekapitulácia stavby'!AN19="","",'Rekapitulácia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21</v>
      </c>
      <c r="J22" s="21" t="str">
        <f>IF('Rekapitulácia stavby'!AN20="","",'Rekapitulácia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74" t="s">
        <v>1</v>
      </c>
      <c r="F25" s="174"/>
      <c r="G25" s="174"/>
      <c r="H25" s="174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27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29</v>
      </c>
      <c r="G30" s="26"/>
      <c r="H30" s="26"/>
      <c r="I30" s="30" t="s">
        <v>28</v>
      </c>
      <c r="J30" s="30" t="s">
        <v>30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31</v>
      </c>
      <c r="E31" s="23" t="s">
        <v>32</v>
      </c>
      <c r="F31" s="89">
        <f>ROUND((SUM(BE118:BE143)),  2)</f>
        <v>0</v>
      </c>
      <c r="G31" s="26"/>
      <c r="H31" s="26"/>
      <c r="I31" s="90">
        <v>0.2</v>
      </c>
      <c r="J31" s="89">
        <f>ROUND(((SUM(BE118:BE143))*I31),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33</v>
      </c>
      <c r="F32" s="89">
        <f>ROUND((SUM(BF118:BF143)),  2)</f>
        <v>0</v>
      </c>
      <c r="G32" s="26"/>
      <c r="H32" s="26"/>
      <c r="I32" s="90">
        <v>0.2</v>
      </c>
      <c r="J32" s="89">
        <f>ROUND(((SUM(BF118:BF143))*I32),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34</v>
      </c>
      <c r="F33" s="89">
        <f>ROUND((SUM(BG118:BG143)),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35</v>
      </c>
      <c r="F34" s="89">
        <f>ROUND((SUM(BH118:BH143)),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89">
        <f>ROUND((SUM(BI118:BI143)),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37</v>
      </c>
      <c r="E37" s="54"/>
      <c r="F37" s="54"/>
      <c r="G37" s="93" t="s">
        <v>38</v>
      </c>
      <c r="H37" s="94" t="s">
        <v>39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42</v>
      </c>
      <c r="E61" s="29"/>
      <c r="F61" s="97" t="s">
        <v>43</v>
      </c>
      <c r="G61" s="39" t="s">
        <v>42</v>
      </c>
      <c r="H61" s="29"/>
      <c r="I61" s="29"/>
      <c r="J61" s="98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42</v>
      </c>
      <c r="E76" s="29"/>
      <c r="F76" s="97" t="s">
        <v>43</v>
      </c>
      <c r="G76" s="39" t="s">
        <v>42</v>
      </c>
      <c r="H76" s="29"/>
      <c r="I76" s="29"/>
      <c r="J76" s="98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74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51" t="str">
        <f>E7</f>
        <v>Oprava betónovej plochy - UĽP</v>
      </c>
      <c r="F85" s="185"/>
      <c r="G85" s="185"/>
      <c r="H85" s="185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16</v>
      </c>
      <c r="D87" s="26"/>
      <c r="E87" s="26"/>
      <c r="F87" s="21" t="str">
        <f>F10</f>
        <v xml:space="preserve"> </v>
      </c>
      <c r="G87" s="26"/>
      <c r="H87" s="26"/>
      <c r="I87" s="23" t="s">
        <v>18</v>
      </c>
      <c r="J87" s="49" t="str">
        <f>IF(J10="","",J10)</f>
        <v/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19</v>
      </c>
      <c r="D89" s="26"/>
      <c r="E89" s="26"/>
      <c r="F89" s="21" t="str">
        <f>E13</f>
        <v xml:space="preserve"> </v>
      </c>
      <c r="G89" s="26"/>
      <c r="H89" s="26"/>
      <c r="I89" s="23" t="s">
        <v>23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22</v>
      </c>
      <c r="D90" s="26"/>
      <c r="E90" s="26"/>
      <c r="F90" s="21" t="str">
        <f>IF(E16="","",E16)</f>
        <v xml:space="preserve"> </v>
      </c>
      <c r="G90" s="26"/>
      <c r="H90" s="26"/>
      <c r="I90" s="23" t="s">
        <v>25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75</v>
      </c>
      <c r="D92" s="91"/>
      <c r="E92" s="91"/>
      <c r="F92" s="91"/>
      <c r="G92" s="91"/>
      <c r="H92" s="91"/>
      <c r="I92" s="91"/>
      <c r="J92" s="100" t="s">
        <v>76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77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78</v>
      </c>
    </row>
    <row r="95" spans="1:47" s="9" customFormat="1" ht="24.95" customHeight="1">
      <c r="B95" s="102"/>
      <c r="D95" s="103" t="s">
        <v>79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customHeight="1">
      <c r="B96" s="106"/>
      <c r="D96" s="107" t="s">
        <v>80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customHeight="1">
      <c r="B97" s="106"/>
      <c r="D97" s="107" t="s">
        <v>81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1:31" s="10" customFormat="1" ht="19.899999999999999" customHeight="1">
      <c r="B98" s="106"/>
      <c r="D98" s="107" t="s">
        <v>82</v>
      </c>
      <c r="E98" s="108"/>
      <c r="F98" s="108"/>
      <c r="G98" s="108"/>
      <c r="H98" s="108"/>
      <c r="I98" s="108"/>
      <c r="J98" s="109">
        <f>J131</f>
        <v>0</v>
      </c>
      <c r="L98" s="106"/>
    </row>
    <row r="99" spans="1:31" s="10" customFormat="1" ht="19.899999999999999" customHeight="1">
      <c r="B99" s="106"/>
      <c r="D99" s="107" t="s">
        <v>83</v>
      </c>
      <c r="E99" s="108"/>
      <c r="F99" s="108"/>
      <c r="G99" s="108"/>
      <c r="H99" s="108"/>
      <c r="I99" s="108"/>
      <c r="J99" s="109">
        <f>J135</f>
        <v>0</v>
      </c>
      <c r="L99" s="106"/>
    </row>
    <row r="100" spans="1:31" s="10" customFormat="1" ht="19.899999999999999" customHeight="1">
      <c r="B100" s="106"/>
      <c r="D100" s="107" t="s">
        <v>84</v>
      </c>
      <c r="E100" s="108"/>
      <c r="F100" s="108"/>
      <c r="G100" s="108"/>
      <c r="H100" s="108"/>
      <c r="I100" s="108"/>
      <c r="J100" s="109">
        <f>J142</f>
        <v>0</v>
      </c>
      <c r="L100" s="106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85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51" t="str">
        <f>E7</f>
        <v>Oprava betónovej plochy - UĽP</v>
      </c>
      <c r="F110" s="185"/>
      <c r="G110" s="185"/>
      <c r="H110" s="185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16</v>
      </c>
      <c r="D112" s="26"/>
      <c r="E112" s="26"/>
      <c r="F112" s="21" t="str">
        <f>F10</f>
        <v xml:space="preserve"> </v>
      </c>
      <c r="G112" s="26"/>
      <c r="H112" s="26"/>
      <c r="I112" s="23" t="s">
        <v>18</v>
      </c>
      <c r="J112" s="49" t="str">
        <f>IF(J10="","",J10)</f>
        <v/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19</v>
      </c>
      <c r="D114" s="26"/>
      <c r="E114" s="26"/>
      <c r="F114" s="21" t="str">
        <f>E13</f>
        <v xml:space="preserve"> </v>
      </c>
      <c r="G114" s="26"/>
      <c r="H114" s="26"/>
      <c r="I114" s="23" t="s">
        <v>23</v>
      </c>
      <c r="J114" s="24" t="str">
        <f>E19</f>
        <v xml:space="preserve"> 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22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25</v>
      </c>
      <c r="J115" s="24" t="str">
        <f>E22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86</v>
      </c>
      <c r="D117" s="113" t="s">
        <v>52</v>
      </c>
      <c r="E117" s="113" t="s">
        <v>48</v>
      </c>
      <c r="F117" s="113" t="s">
        <v>49</v>
      </c>
      <c r="G117" s="113" t="s">
        <v>87</v>
      </c>
      <c r="H117" s="113" t="s">
        <v>88</v>
      </c>
      <c r="I117" s="113" t="s">
        <v>89</v>
      </c>
      <c r="J117" s="114" t="s">
        <v>76</v>
      </c>
      <c r="K117" s="115" t="s">
        <v>90</v>
      </c>
      <c r="L117" s="116"/>
      <c r="M117" s="56" t="s">
        <v>1</v>
      </c>
      <c r="N117" s="57" t="s">
        <v>31</v>
      </c>
      <c r="O117" s="57" t="s">
        <v>91</v>
      </c>
      <c r="P117" s="57" t="s">
        <v>92</v>
      </c>
      <c r="Q117" s="57" t="s">
        <v>93</v>
      </c>
      <c r="R117" s="57" t="s">
        <v>94</v>
      </c>
      <c r="S117" s="57" t="s">
        <v>95</v>
      </c>
      <c r="T117" s="58" t="s">
        <v>96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77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432.69677999999999</v>
      </c>
      <c r="Q118" s="60"/>
      <c r="R118" s="118">
        <f>R119</f>
        <v>161.58689999999999</v>
      </c>
      <c r="S118" s="60"/>
      <c r="T118" s="119">
        <f>T119</f>
        <v>79.2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66</v>
      </c>
      <c r="AU118" s="14" t="s">
        <v>78</v>
      </c>
      <c r="BK118" s="120">
        <f>BK119</f>
        <v>0</v>
      </c>
    </row>
    <row r="119" spans="1:65" s="12" customFormat="1" ht="25.9" customHeight="1">
      <c r="B119" s="121"/>
      <c r="D119" s="122" t="s">
        <v>66</v>
      </c>
      <c r="E119" s="123" t="s">
        <v>97</v>
      </c>
      <c r="F119" s="123" t="s">
        <v>98</v>
      </c>
      <c r="J119" s="124">
        <f>BK119</f>
        <v>0</v>
      </c>
      <c r="L119" s="121"/>
      <c r="M119" s="125"/>
      <c r="N119" s="126"/>
      <c r="O119" s="126"/>
      <c r="P119" s="127">
        <f>P120+P128+P131+P135+P142</f>
        <v>432.69677999999999</v>
      </c>
      <c r="Q119" s="126"/>
      <c r="R119" s="127">
        <f>R120+R128+R131+R135+R142</f>
        <v>161.58689999999999</v>
      </c>
      <c r="S119" s="126"/>
      <c r="T119" s="128">
        <f>T120+T128+T131+T135+T142</f>
        <v>79.2</v>
      </c>
      <c r="AR119" s="122" t="s">
        <v>12</v>
      </c>
      <c r="AT119" s="129" t="s">
        <v>66</v>
      </c>
      <c r="AU119" s="129" t="s">
        <v>67</v>
      </c>
      <c r="AY119" s="122" t="s">
        <v>99</v>
      </c>
      <c r="BK119" s="130">
        <f>BK120+BK128+BK131+BK135+BK142</f>
        <v>0</v>
      </c>
    </row>
    <row r="120" spans="1:65" s="12" customFormat="1" ht="22.9" customHeight="1">
      <c r="B120" s="121"/>
      <c r="D120" s="122" t="s">
        <v>66</v>
      </c>
      <c r="E120" s="131" t="s">
        <v>12</v>
      </c>
      <c r="F120" s="131" t="s">
        <v>100</v>
      </c>
      <c r="J120" s="132">
        <f>BK120</f>
        <v>0</v>
      </c>
      <c r="L120" s="121"/>
      <c r="M120" s="125"/>
      <c r="N120" s="126"/>
      <c r="O120" s="126"/>
      <c r="P120" s="127">
        <f>SUM(P121:P127)</f>
        <v>34.830000000000005</v>
      </c>
      <c r="Q120" s="126"/>
      <c r="R120" s="127">
        <f>SUM(R121:R127)</f>
        <v>0</v>
      </c>
      <c r="S120" s="126"/>
      <c r="T120" s="128">
        <f>SUM(T121:T127)</f>
        <v>0</v>
      </c>
      <c r="AR120" s="122" t="s">
        <v>12</v>
      </c>
      <c r="AT120" s="129" t="s">
        <v>66</v>
      </c>
      <c r="AU120" s="129" t="s">
        <v>12</v>
      </c>
      <c r="AY120" s="122" t="s">
        <v>99</v>
      </c>
      <c r="BK120" s="130">
        <f>SUM(BK121:BK127)</f>
        <v>0</v>
      </c>
    </row>
    <row r="121" spans="1:65" s="2" customFormat="1" ht="24" customHeight="1">
      <c r="A121" s="26"/>
      <c r="B121" s="133"/>
      <c r="C121" s="134" t="s">
        <v>12</v>
      </c>
      <c r="D121" s="134" t="s">
        <v>101</v>
      </c>
      <c r="E121" s="135" t="s">
        <v>102</v>
      </c>
      <c r="F121" s="136" t="s">
        <v>103</v>
      </c>
      <c r="G121" s="137" t="s">
        <v>104</v>
      </c>
      <c r="H121" s="138">
        <v>27</v>
      </c>
      <c r="I121" s="139"/>
      <c r="J121" s="139">
        <f t="shared" ref="J121:J127" si="0">ROUND(I121*H121,2)</f>
        <v>0</v>
      </c>
      <c r="K121" s="140"/>
      <c r="L121" s="27"/>
      <c r="M121" s="141" t="s">
        <v>1</v>
      </c>
      <c r="N121" s="142" t="s">
        <v>33</v>
      </c>
      <c r="O121" s="143">
        <v>0.46</v>
      </c>
      <c r="P121" s="143">
        <f t="shared" ref="P121:P127" si="1">O121*H121</f>
        <v>12.42</v>
      </c>
      <c r="Q121" s="143">
        <v>0</v>
      </c>
      <c r="R121" s="143">
        <f t="shared" ref="R121:R127" si="2">Q121*H121</f>
        <v>0</v>
      </c>
      <c r="S121" s="143">
        <v>0</v>
      </c>
      <c r="T121" s="144">
        <f t="shared" ref="T121:T127" si="3"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105</v>
      </c>
      <c r="AT121" s="145" t="s">
        <v>101</v>
      </c>
      <c r="AU121" s="145" t="s">
        <v>106</v>
      </c>
      <c r="AY121" s="14" t="s">
        <v>99</v>
      </c>
      <c r="BE121" s="146">
        <f t="shared" ref="BE121:BE127" si="4">IF(N121="základná",J121,0)</f>
        <v>0</v>
      </c>
      <c r="BF121" s="146">
        <f t="shared" ref="BF121:BF127" si="5">IF(N121="znížená",J121,0)</f>
        <v>0</v>
      </c>
      <c r="BG121" s="146">
        <f t="shared" ref="BG121:BG127" si="6">IF(N121="zákl. prenesená",J121,0)</f>
        <v>0</v>
      </c>
      <c r="BH121" s="146">
        <f t="shared" ref="BH121:BH127" si="7">IF(N121="zníž. prenesená",J121,0)</f>
        <v>0</v>
      </c>
      <c r="BI121" s="146">
        <f t="shared" ref="BI121:BI127" si="8">IF(N121="nulová",J121,0)</f>
        <v>0</v>
      </c>
      <c r="BJ121" s="14" t="s">
        <v>106</v>
      </c>
      <c r="BK121" s="146">
        <f t="shared" ref="BK121:BK127" si="9">ROUND(I121*H121,2)</f>
        <v>0</v>
      </c>
      <c r="BL121" s="14" t="s">
        <v>105</v>
      </c>
      <c r="BM121" s="145" t="s">
        <v>107</v>
      </c>
    </row>
    <row r="122" spans="1:65" s="2" customFormat="1" ht="24" customHeight="1">
      <c r="A122" s="26"/>
      <c r="B122" s="133"/>
      <c r="C122" s="134" t="s">
        <v>106</v>
      </c>
      <c r="D122" s="134" t="s">
        <v>101</v>
      </c>
      <c r="E122" s="135" t="s">
        <v>108</v>
      </c>
      <c r="F122" s="136" t="s">
        <v>109</v>
      </c>
      <c r="G122" s="137" t="s">
        <v>104</v>
      </c>
      <c r="H122" s="138">
        <v>27</v>
      </c>
      <c r="I122" s="139"/>
      <c r="J122" s="139">
        <f t="shared" si="0"/>
        <v>0</v>
      </c>
      <c r="K122" s="140"/>
      <c r="L122" s="27"/>
      <c r="M122" s="141" t="s">
        <v>1</v>
      </c>
      <c r="N122" s="142" t="s">
        <v>33</v>
      </c>
      <c r="O122" s="143">
        <v>5.6000000000000001E-2</v>
      </c>
      <c r="P122" s="143">
        <f t="shared" si="1"/>
        <v>1.512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105</v>
      </c>
      <c r="AT122" s="145" t="s">
        <v>101</v>
      </c>
      <c r="AU122" s="145" t="s">
        <v>106</v>
      </c>
      <c r="AY122" s="14" t="s">
        <v>99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4" t="s">
        <v>106</v>
      </c>
      <c r="BK122" s="146">
        <f t="shared" si="9"/>
        <v>0</v>
      </c>
      <c r="BL122" s="14" t="s">
        <v>105</v>
      </c>
      <c r="BM122" s="145" t="s">
        <v>110</v>
      </c>
    </row>
    <row r="123" spans="1:65" s="2" customFormat="1" ht="24" customHeight="1">
      <c r="A123" s="26"/>
      <c r="B123" s="133"/>
      <c r="C123" s="134" t="s">
        <v>111</v>
      </c>
      <c r="D123" s="134" t="s">
        <v>101</v>
      </c>
      <c r="E123" s="135" t="s">
        <v>112</v>
      </c>
      <c r="F123" s="136" t="s">
        <v>113</v>
      </c>
      <c r="G123" s="137" t="s">
        <v>104</v>
      </c>
      <c r="H123" s="138">
        <v>27</v>
      </c>
      <c r="I123" s="139"/>
      <c r="J123" s="139">
        <f t="shared" si="0"/>
        <v>0</v>
      </c>
      <c r="K123" s="140"/>
      <c r="L123" s="27"/>
      <c r="M123" s="141" t="s">
        <v>1</v>
      </c>
      <c r="N123" s="142" t="s">
        <v>33</v>
      </c>
      <c r="O123" s="143">
        <v>7.0999999999999994E-2</v>
      </c>
      <c r="P123" s="143">
        <f t="shared" si="1"/>
        <v>1.9169999999999998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105</v>
      </c>
      <c r="AT123" s="145" t="s">
        <v>101</v>
      </c>
      <c r="AU123" s="145" t="s">
        <v>106</v>
      </c>
      <c r="AY123" s="14" t="s">
        <v>99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4" t="s">
        <v>106</v>
      </c>
      <c r="BK123" s="146">
        <f t="shared" si="9"/>
        <v>0</v>
      </c>
      <c r="BL123" s="14" t="s">
        <v>105</v>
      </c>
      <c r="BM123" s="145" t="s">
        <v>114</v>
      </c>
    </row>
    <row r="124" spans="1:65" s="2" customFormat="1" ht="36" customHeight="1">
      <c r="A124" s="26"/>
      <c r="B124" s="133"/>
      <c r="C124" s="134" t="s">
        <v>105</v>
      </c>
      <c r="D124" s="134" t="s">
        <v>101</v>
      </c>
      <c r="E124" s="135" t="s">
        <v>115</v>
      </c>
      <c r="F124" s="136" t="s">
        <v>116</v>
      </c>
      <c r="G124" s="137" t="s">
        <v>104</v>
      </c>
      <c r="H124" s="138">
        <v>297</v>
      </c>
      <c r="I124" s="139"/>
      <c r="J124" s="139">
        <f t="shared" si="0"/>
        <v>0</v>
      </c>
      <c r="K124" s="140"/>
      <c r="L124" s="27"/>
      <c r="M124" s="141" t="s">
        <v>1</v>
      </c>
      <c r="N124" s="142" t="s">
        <v>33</v>
      </c>
      <c r="O124" s="143">
        <v>7.0000000000000001E-3</v>
      </c>
      <c r="P124" s="143">
        <f t="shared" si="1"/>
        <v>2.0790000000000002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105</v>
      </c>
      <c r="AT124" s="145" t="s">
        <v>101</v>
      </c>
      <c r="AU124" s="145" t="s">
        <v>106</v>
      </c>
      <c r="AY124" s="14" t="s">
        <v>99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4" t="s">
        <v>106</v>
      </c>
      <c r="BK124" s="146">
        <f t="shared" si="9"/>
        <v>0</v>
      </c>
      <c r="BL124" s="14" t="s">
        <v>105</v>
      </c>
      <c r="BM124" s="145" t="s">
        <v>117</v>
      </c>
    </row>
    <row r="125" spans="1:65" s="2" customFormat="1" ht="24" customHeight="1">
      <c r="A125" s="26"/>
      <c r="B125" s="133"/>
      <c r="C125" s="134" t="s">
        <v>118</v>
      </c>
      <c r="D125" s="134" t="s">
        <v>101</v>
      </c>
      <c r="E125" s="135" t="s">
        <v>119</v>
      </c>
      <c r="F125" s="136" t="s">
        <v>120</v>
      </c>
      <c r="G125" s="137" t="s">
        <v>104</v>
      </c>
      <c r="H125" s="138">
        <v>27</v>
      </c>
      <c r="I125" s="139"/>
      <c r="J125" s="139">
        <f t="shared" si="0"/>
        <v>0</v>
      </c>
      <c r="K125" s="140"/>
      <c r="L125" s="27"/>
      <c r="M125" s="141" t="s">
        <v>1</v>
      </c>
      <c r="N125" s="142" t="s">
        <v>33</v>
      </c>
      <c r="O125" s="143">
        <v>0.61699999999999999</v>
      </c>
      <c r="P125" s="143">
        <f t="shared" si="1"/>
        <v>16.658999999999999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105</v>
      </c>
      <c r="AT125" s="145" t="s">
        <v>101</v>
      </c>
      <c r="AU125" s="145" t="s">
        <v>106</v>
      </c>
      <c r="AY125" s="14" t="s">
        <v>99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4" t="s">
        <v>106</v>
      </c>
      <c r="BK125" s="146">
        <f t="shared" si="9"/>
        <v>0</v>
      </c>
      <c r="BL125" s="14" t="s">
        <v>105</v>
      </c>
      <c r="BM125" s="145" t="s">
        <v>121</v>
      </c>
    </row>
    <row r="126" spans="1:65" s="2" customFormat="1" ht="16.5" customHeight="1">
      <c r="A126" s="26"/>
      <c r="B126" s="133"/>
      <c r="C126" s="134" t="s">
        <v>122</v>
      </c>
      <c r="D126" s="134" t="s">
        <v>101</v>
      </c>
      <c r="E126" s="135" t="s">
        <v>123</v>
      </c>
      <c r="F126" s="136" t="s">
        <v>124</v>
      </c>
      <c r="G126" s="137" t="s">
        <v>104</v>
      </c>
      <c r="H126" s="138">
        <v>27</v>
      </c>
      <c r="I126" s="139"/>
      <c r="J126" s="139">
        <f t="shared" si="0"/>
        <v>0</v>
      </c>
      <c r="K126" s="140"/>
      <c r="L126" s="27"/>
      <c r="M126" s="141" t="s">
        <v>1</v>
      </c>
      <c r="N126" s="142" t="s">
        <v>33</v>
      </c>
      <c r="O126" s="143">
        <v>8.9999999999999993E-3</v>
      </c>
      <c r="P126" s="143">
        <f t="shared" si="1"/>
        <v>0.24299999999999999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105</v>
      </c>
      <c r="AT126" s="145" t="s">
        <v>101</v>
      </c>
      <c r="AU126" s="145" t="s">
        <v>106</v>
      </c>
      <c r="AY126" s="14" t="s">
        <v>99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4" t="s">
        <v>106</v>
      </c>
      <c r="BK126" s="146">
        <f t="shared" si="9"/>
        <v>0</v>
      </c>
      <c r="BL126" s="14" t="s">
        <v>105</v>
      </c>
      <c r="BM126" s="145" t="s">
        <v>125</v>
      </c>
    </row>
    <row r="127" spans="1:65" s="2" customFormat="1" ht="24" customHeight="1">
      <c r="A127" s="26"/>
      <c r="B127" s="133"/>
      <c r="C127" s="134" t="s">
        <v>126</v>
      </c>
      <c r="D127" s="134" t="s">
        <v>101</v>
      </c>
      <c r="E127" s="135" t="s">
        <v>127</v>
      </c>
      <c r="F127" s="136" t="s">
        <v>128</v>
      </c>
      <c r="G127" s="137" t="s">
        <v>104</v>
      </c>
      <c r="H127" s="138">
        <v>27</v>
      </c>
      <c r="I127" s="139"/>
      <c r="J127" s="139">
        <f t="shared" si="0"/>
        <v>0</v>
      </c>
      <c r="K127" s="140"/>
      <c r="L127" s="27"/>
      <c r="M127" s="141" t="s">
        <v>1</v>
      </c>
      <c r="N127" s="142" t="s">
        <v>33</v>
      </c>
      <c r="O127" s="143">
        <v>0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105</v>
      </c>
      <c r="AT127" s="145" t="s">
        <v>101</v>
      </c>
      <c r="AU127" s="145" t="s">
        <v>106</v>
      </c>
      <c r="AY127" s="14" t="s">
        <v>99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4" t="s">
        <v>106</v>
      </c>
      <c r="BK127" s="146">
        <f t="shared" si="9"/>
        <v>0</v>
      </c>
      <c r="BL127" s="14" t="s">
        <v>105</v>
      </c>
      <c r="BM127" s="145" t="s">
        <v>129</v>
      </c>
    </row>
    <row r="128" spans="1:65" s="12" customFormat="1" ht="22.9" customHeight="1">
      <c r="B128" s="121"/>
      <c r="D128" s="122" t="s">
        <v>66</v>
      </c>
      <c r="E128" s="131" t="s">
        <v>106</v>
      </c>
      <c r="F128" s="131" t="s">
        <v>130</v>
      </c>
      <c r="J128" s="132">
        <f>BK128</f>
        <v>0</v>
      </c>
      <c r="L128" s="121"/>
      <c r="M128" s="125"/>
      <c r="N128" s="126"/>
      <c r="O128" s="126"/>
      <c r="P128" s="127">
        <f>SUM(P129:P130)</f>
        <v>8.82</v>
      </c>
      <c r="Q128" s="126"/>
      <c r="R128" s="127">
        <f>SUM(R129:R130)</f>
        <v>1.1286</v>
      </c>
      <c r="S128" s="126"/>
      <c r="T128" s="128">
        <f>SUM(T129:T130)</f>
        <v>0</v>
      </c>
      <c r="AR128" s="122" t="s">
        <v>12</v>
      </c>
      <c r="AT128" s="129" t="s">
        <v>66</v>
      </c>
      <c r="AU128" s="129" t="s">
        <v>12</v>
      </c>
      <c r="AY128" s="122" t="s">
        <v>99</v>
      </c>
      <c r="BK128" s="130">
        <f>SUM(BK129:BK130)</f>
        <v>0</v>
      </c>
    </row>
    <row r="129" spans="1:65" s="2" customFormat="1" ht="24" customHeight="1">
      <c r="A129" s="26"/>
      <c r="B129" s="133"/>
      <c r="C129" s="134" t="s">
        <v>131</v>
      </c>
      <c r="D129" s="134" t="s">
        <v>101</v>
      </c>
      <c r="E129" s="135" t="s">
        <v>132</v>
      </c>
      <c r="F129" s="136" t="s">
        <v>133</v>
      </c>
      <c r="G129" s="137" t="s">
        <v>134</v>
      </c>
      <c r="H129" s="138">
        <v>90</v>
      </c>
      <c r="I129" s="139"/>
      <c r="J129" s="139">
        <f>ROUND(I129*H129,2)</f>
        <v>0</v>
      </c>
      <c r="K129" s="140"/>
      <c r="L129" s="27"/>
      <c r="M129" s="141" t="s">
        <v>1</v>
      </c>
      <c r="N129" s="142" t="s">
        <v>33</v>
      </c>
      <c r="O129" s="143">
        <v>4.0000000000000001E-3</v>
      </c>
      <c r="P129" s="143">
        <f>O129*H129</f>
        <v>0.36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105</v>
      </c>
      <c r="AT129" s="145" t="s">
        <v>101</v>
      </c>
      <c r="AU129" s="145" t="s">
        <v>106</v>
      </c>
      <c r="AY129" s="14" t="s">
        <v>99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106</v>
      </c>
      <c r="BK129" s="146">
        <f>ROUND(I129*H129,2)</f>
        <v>0</v>
      </c>
      <c r="BL129" s="14" t="s">
        <v>105</v>
      </c>
      <c r="BM129" s="145" t="s">
        <v>135</v>
      </c>
    </row>
    <row r="130" spans="1:65" s="2" customFormat="1" ht="24" customHeight="1">
      <c r="A130" s="26"/>
      <c r="B130" s="133"/>
      <c r="C130" s="134" t="s">
        <v>136</v>
      </c>
      <c r="D130" s="134" t="s">
        <v>101</v>
      </c>
      <c r="E130" s="135" t="s">
        <v>137</v>
      </c>
      <c r="F130" s="136" t="s">
        <v>138</v>
      </c>
      <c r="G130" s="137" t="s">
        <v>134</v>
      </c>
      <c r="H130" s="138">
        <v>180</v>
      </c>
      <c r="I130" s="139"/>
      <c r="J130" s="139">
        <f>ROUND(I130*H130,2)</f>
        <v>0</v>
      </c>
      <c r="K130" s="140"/>
      <c r="L130" s="27"/>
      <c r="M130" s="141" t="s">
        <v>1</v>
      </c>
      <c r="N130" s="142" t="s">
        <v>33</v>
      </c>
      <c r="O130" s="143">
        <v>4.7E-2</v>
      </c>
      <c r="P130" s="143">
        <f>O130*H130</f>
        <v>8.4600000000000009</v>
      </c>
      <c r="Q130" s="143">
        <v>6.2700000000000004E-3</v>
      </c>
      <c r="R130" s="143">
        <f>Q130*H130</f>
        <v>1.1286</v>
      </c>
      <c r="S130" s="143">
        <v>0</v>
      </c>
      <c r="T130" s="14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105</v>
      </c>
      <c r="AT130" s="145" t="s">
        <v>101</v>
      </c>
      <c r="AU130" s="145" t="s">
        <v>106</v>
      </c>
      <c r="AY130" s="14" t="s">
        <v>99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4" t="s">
        <v>106</v>
      </c>
      <c r="BK130" s="146">
        <f>ROUND(I130*H130,2)</f>
        <v>0</v>
      </c>
      <c r="BL130" s="14" t="s">
        <v>105</v>
      </c>
      <c r="BM130" s="145" t="s">
        <v>139</v>
      </c>
    </row>
    <row r="131" spans="1:65" s="12" customFormat="1" ht="22.9" customHeight="1">
      <c r="B131" s="121"/>
      <c r="D131" s="122" t="s">
        <v>66</v>
      </c>
      <c r="E131" s="131" t="s">
        <v>118</v>
      </c>
      <c r="F131" s="131" t="s">
        <v>140</v>
      </c>
      <c r="J131" s="132">
        <f>BK131</f>
        <v>0</v>
      </c>
      <c r="L131" s="121"/>
      <c r="M131" s="125"/>
      <c r="N131" s="126"/>
      <c r="O131" s="126"/>
      <c r="P131" s="127">
        <f>SUM(P132:P134)</f>
        <v>65.721599999999995</v>
      </c>
      <c r="Q131" s="126"/>
      <c r="R131" s="127">
        <f>SUM(R132:R134)</f>
        <v>160.45829999999998</v>
      </c>
      <c r="S131" s="126"/>
      <c r="T131" s="128">
        <f>SUM(T132:T134)</f>
        <v>0</v>
      </c>
      <c r="AR131" s="122" t="s">
        <v>12</v>
      </c>
      <c r="AT131" s="129" t="s">
        <v>66</v>
      </c>
      <c r="AU131" s="129" t="s">
        <v>12</v>
      </c>
      <c r="AY131" s="122" t="s">
        <v>99</v>
      </c>
      <c r="BK131" s="130">
        <f>SUM(BK132:BK134)</f>
        <v>0</v>
      </c>
    </row>
    <row r="132" spans="1:65" s="2" customFormat="1" ht="24" customHeight="1">
      <c r="A132" s="26"/>
      <c r="B132" s="133"/>
      <c r="C132" s="134" t="s">
        <v>141</v>
      </c>
      <c r="D132" s="134" t="s">
        <v>101</v>
      </c>
      <c r="E132" s="135" t="s">
        <v>142</v>
      </c>
      <c r="F132" s="136" t="s">
        <v>143</v>
      </c>
      <c r="G132" s="137" t="s">
        <v>134</v>
      </c>
      <c r="H132" s="138">
        <v>90</v>
      </c>
      <c r="I132" s="139"/>
      <c r="J132" s="139">
        <f>ROUND(I132*H132,2)</f>
        <v>0</v>
      </c>
      <c r="K132" s="140"/>
      <c r="L132" s="27"/>
      <c r="M132" s="141" t="s">
        <v>1</v>
      </c>
      <c r="N132" s="142" t="s">
        <v>33</v>
      </c>
      <c r="O132" s="143">
        <v>5.3120000000000001E-2</v>
      </c>
      <c r="P132" s="143">
        <f>O132*H132</f>
        <v>4.7808000000000002</v>
      </c>
      <c r="Q132" s="143">
        <v>0.36834</v>
      </c>
      <c r="R132" s="143">
        <f>Q132*H132</f>
        <v>33.150599999999997</v>
      </c>
      <c r="S132" s="143">
        <v>0</v>
      </c>
      <c r="T132" s="14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105</v>
      </c>
      <c r="AT132" s="145" t="s">
        <v>101</v>
      </c>
      <c r="AU132" s="145" t="s">
        <v>106</v>
      </c>
      <c r="AY132" s="14" t="s">
        <v>99</v>
      </c>
      <c r="BE132" s="146">
        <f>IF(N132="základná",J132,0)</f>
        <v>0</v>
      </c>
      <c r="BF132" s="146">
        <f>IF(N132="znížená",J132,0)</f>
        <v>0</v>
      </c>
      <c r="BG132" s="146">
        <f>IF(N132="zákl. prenesená",J132,0)</f>
        <v>0</v>
      </c>
      <c r="BH132" s="146">
        <f>IF(N132="zníž. prenesená",J132,0)</f>
        <v>0</v>
      </c>
      <c r="BI132" s="146">
        <f>IF(N132="nulová",J132,0)</f>
        <v>0</v>
      </c>
      <c r="BJ132" s="14" t="s">
        <v>106</v>
      </c>
      <c r="BK132" s="146">
        <f>ROUND(I132*H132,2)</f>
        <v>0</v>
      </c>
      <c r="BL132" s="14" t="s">
        <v>105</v>
      </c>
      <c r="BM132" s="145" t="s">
        <v>144</v>
      </c>
    </row>
    <row r="133" spans="1:65" s="2" customFormat="1" ht="24" customHeight="1">
      <c r="A133" s="26"/>
      <c r="B133" s="133"/>
      <c r="C133" s="134" t="s">
        <v>145</v>
      </c>
      <c r="D133" s="134" t="s">
        <v>101</v>
      </c>
      <c r="E133" s="135" t="s">
        <v>146</v>
      </c>
      <c r="F133" s="136" t="s">
        <v>147</v>
      </c>
      <c r="G133" s="137" t="s">
        <v>134</v>
      </c>
      <c r="H133" s="138">
        <v>90</v>
      </c>
      <c r="I133" s="139"/>
      <c r="J133" s="139">
        <f>ROUND(I133*H133,2)</f>
        <v>0</v>
      </c>
      <c r="K133" s="140"/>
      <c r="L133" s="27"/>
      <c r="M133" s="141" t="s">
        <v>1</v>
      </c>
      <c r="N133" s="142" t="s">
        <v>33</v>
      </c>
      <c r="O133" s="143">
        <v>7.3120000000000004E-2</v>
      </c>
      <c r="P133" s="143">
        <f>O133*H133</f>
        <v>6.5808</v>
      </c>
      <c r="Q133" s="143">
        <v>0.71643999999999997</v>
      </c>
      <c r="R133" s="143">
        <f>Q133*H133</f>
        <v>64.479599999999991</v>
      </c>
      <c r="S133" s="143">
        <v>0</v>
      </c>
      <c r="T133" s="14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105</v>
      </c>
      <c r="AT133" s="145" t="s">
        <v>101</v>
      </c>
      <c r="AU133" s="145" t="s">
        <v>106</v>
      </c>
      <c r="AY133" s="14" t="s">
        <v>99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106</v>
      </c>
      <c r="BK133" s="146">
        <f>ROUND(I133*H133,2)</f>
        <v>0</v>
      </c>
      <c r="BL133" s="14" t="s">
        <v>105</v>
      </c>
      <c r="BM133" s="145" t="s">
        <v>148</v>
      </c>
    </row>
    <row r="134" spans="1:65" s="2" customFormat="1" ht="24" customHeight="1">
      <c r="A134" s="26"/>
      <c r="B134" s="133"/>
      <c r="C134" s="134" t="s">
        <v>149</v>
      </c>
      <c r="D134" s="134" t="s">
        <v>101</v>
      </c>
      <c r="E134" s="135" t="s">
        <v>150</v>
      </c>
      <c r="F134" s="136" t="s">
        <v>151</v>
      </c>
      <c r="G134" s="137" t="s">
        <v>134</v>
      </c>
      <c r="H134" s="138">
        <v>90</v>
      </c>
      <c r="I134" s="139"/>
      <c r="J134" s="139">
        <f>ROUND(I134*H134,2)</f>
        <v>0</v>
      </c>
      <c r="K134" s="140"/>
      <c r="L134" s="27"/>
      <c r="M134" s="141" t="s">
        <v>1</v>
      </c>
      <c r="N134" s="142" t="s">
        <v>33</v>
      </c>
      <c r="O134" s="143">
        <v>0.60399999999999998</v>
      </c>
      <c r="P134" s="143">
        <f>O134*H134</f>
        <v>54.36</v>
      </c>
      <c r="Q134" s="143">
        <v>0.69808999999999999</v>
      </c>
      <c r="R134" s="143">
        <f>Q134*H134</f>
        <v>62.828099999999999</v>
      </c>
      <c r="S134" s="143">
        <v>0</v>
      </c>
      <c r="T134" s="14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105</v>
      </c>
      <c r="AT134" s="145" t="s">
        <v>101</v>
      </c>
      <c r="AU134" s="145" t="s">
        <v>106</v>
      </c>
      <c r="AY134" s="14" t="s">
        <v>99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4" t="s">
        <v>106</v>
      </c>
      <c r="BK134" s="146">
        <f>ROUND(I134*H134,2)</f>
        <v>0</v>
      </c>
      <c r="BL134" s="14" t="s">
        <v>105</v>
      </c>
      <c r="BM134" s="145" t="s">
        <v>152</v>
      </c>
    </row>
    <row r="135" spans="1:65" s="12" customFormat="1" ht="22.9" customHeight="1">
      <c r="B135" s="121"/>
      <c r="D135" s="122" t="s">
        <v>66</v>
      </c>
      <c r="E135" s="131" t="s">
        <v>136</v>
      </c>
      <c r="F135" s="131" t="s">
        <v>153</v>
      </c>
      <c r="J135" s="132">
        <f>BK135</f>
        <v>0</v>
      </c>
      <c r="L135" s="121"/>
      <c r="M135" s="125"/>
      <c r="N135" s="126"/>
      <c r="O135" s="126"/>
      <c r="P135" s="127">
        <f>SUM(P136:P141)</f>
        <v>318.4776</v>
      </c>
      <c r="Q135" s="126"/>
      <c r="R135" s="127">
        <f>SUM(R136:R141)</f>
        <v>0</v>
      </c>
      <c r="S135" s="126"/>
      <c r="T135" s="128">
        <f>SUM(T136:T141)</f>
        <v>79.2</v>
      </c>
      <c r="AR135" s="122" t="s">
        <v>12</v>
      </c>
      <c r="AT135" s="129" t="s">
        <v>66</v>
      </c>
      <c r="AU135" s="129" t="s">
        <v>12</v>
      </c>
      <c r="AY135" s="122" t="s">
        <v>99</v>
      </c>
      <c r="BK135" s="130">
        <f>SUM(BK136:BK141)</f>
        <v>0</v>
      </c>
    </row>
    <row r="136" spans="1:65" s="2" customFormat="1" ht="36" customHeight="1">
      <c r="A136" s="26"/>
      <c r="B136" s="133"/>
      <c r="C136" s="134" t="s">
        <v>154</v>
      </c>
      <c r="D136" s="134" t="s">
        <v>101</v>
      </c>
      <c r="E136" s="135" t="s">
        <v>155</v>
      </c>
      <c r="F136" s="136" t="s">
        <v>156</v>
      </c>
      <c r="G136" s="137" t="s">
        <v>104</v>
      </c>
      <c r="H136" s="138">
        <v>36</v>
      </c>
      <c r="I136" s="139"/>
      <c r="J136" s="139">
        <f t="shared" ref="J136:J141" si="10">ROUND(I136*H136,2)</f>
        <v>0</v>
      </c>
      <c r="K136" s="140"/>
      <c r="L136" s="27"/>
      <c r="M136" s="141" t="s">
        <v>1</v>
      </c>
      <c r="N136" s="142" t="s">
        <v>33</v>
      </c>
      <c r="O136" s="143">
        <v>5.1219999999999999</v>
      </c>
      <c r="P136" s="143">
        <f t="shared" ref="P136:P141" si="11">O136*H136</f>
        <v>184.392</v>
      </c>
      <c r="Q136" s="143">
        <v>0</v>
      </c>
      <c r="R136" s="143">
        <f t="shared" ref="R136:R141" si="12">Q136*H136</f>
        <v>0</v>
      </c>
      <c r="S136" s="143">
        <v>2.2000000000000002</v>
      </c>
      <c r="T136" s="144">
        <f t="shared" ref="T136:T141" si="13">S136*H136</f>
        <v>79.2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105</v>
      </c>
      <c r="AT136" s="145" t="s">
        <v>101</v>
      </c>
      <c r="AU136" s="145" t="s">
        <v>106</v>
      </c>
      <c r="AY136" s="14" t="s">
        <v>99</v>
      </c>
      <c r="BE136" s="146">
        <f t="shared" ref="BE136:BE141" si="14">IF(N136="základná",J136,0)</f>
        <v>0</v>
      </c>
      <c r="BF136" s="146">
        <f t="shared" ref="BF136:BF141" si="15">IF(N136="znížená",J136,0)</f>
        <v>0</v>
      </c>
      <c r="BG136" s="146">
        <f t="shared" ref="BG136:BG141" si="16">IF(N136="zákl. prenesená",J136,0)</f>
        <v>0</v>
      </c>
      <c r="BH136" s="146">
        <f t="shared" ref="BH136:BH141" si="17">IF(N136="zníž. prenesená",J136,0)</f>
        <v>0</v>
      </c>
      <c r="BI136" s="146">
        <f t="shared" ref="BI136:BI141" si="18">IF(N136="nulová",J136,0)</f>
        <v>0</v>
      </c>
      <c r="BJ136" s="14" t="s">
        <v>106</v>
      </c>
      <c r="BK136" s="146">
        <f t="shared" ref="BK136:BK141" si="19">ROUND(I136*H136,2)</f>
        <v>0</v>
      </c>
      <c r="BL136" s="14" t="s">
        <v>105</v>
      </c>
      <c r="BM136" s="145" t="s">
        <v>157</v>
      </c>
    </row>
    <row r="137" spans="1:65" s="2" customFormat="1" ht="16.5" customHeight="1">
      <c r="A137" s="26"/>
      <c r="B137" s="133"/>
      <c r="C137" s="134" t="s">
        <v>158</v>
      </c>
      <c r="D137" s="134" t="s">
        <v>101</v>
      </c>
      <c r="E137" s="135" t="s">
        <v>159</v>
      </c>
      <c r="F137" s="136" t="s">
        <v>160</v>
      </c>
      <c r="G137" s="137" t="s">
        <v>161</v>
      </c>
      <c r="H137" s="138">
        <v>79.2</v>
      </c>
      <c r="I137" s="139"/>
      <c r="J137" s="139">
        <f t="shared" si="10"/>
        <v>0</v>
      </c>
      <c r="K137" s="140"/>
      <c r="L137" s="27"/>
      <c r="M137" s="141" t="s">
        <v>1</v>
      </c>
      <c r="N137" s="142" t="s">
        <v>33</v>
      </c>
      <c r="O137" s="143">
        <v>0.59799999999999998</v>
      </c>
      <c r="P137" s="143">
        <f t="shared" si="11"/>
        <v>47.361600000000003</v>
      </c>
      <c r="Q137" s="143">
        <v>0</v>
      </c>
      <c r="R137" s="143">
        <f t="shared" si="12"/>
        <v>0</v>
      </c>
      <c r="S137" s="143">
        <v>0</v>
      </c>
      <c r="T137" s="144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105</v>
      </c>
      <c r="AT137" s="145" t="s">
        <v>101</v>
      </c>
      <c r="AU137" s="145" t="s">
        <v>106</v>
      </c>
      <c r="AY137" s="14" t="s">
        <v>99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4" t="s">
        <v>106</v>
      </c>
      <c r="BK137" s="146">
        <f t="shared" si="19"/>
        <v>0</v>
      </c>
      <c r="BL137" s="14" t="s">
        <v>105</v>
      </c>
      <c r="BM137" s="145" t="s">
        <v>162</v>
      </c>
    </row>
    <row r="138" spans="1:65" s="2" customFormat="1" ht="24" customHeight="1">
      <c r="A138" s="26"/>
      <c r="B138" s="133"/>
      <c r="C138" s="134" t="s">
        <v>163</v>
      </c>
      <c r="D138" s="134" t="s">
        <v>101</v>
      </c>
      <c r="E138" s="135" t="s">
        <v>164</v>
      </c>
      <c r="F138" s="136" t="s">
        <v>165</v>
      </c>
      <c r="G138" s="137" t="s">
        <v>161</v>
      </c>
      <c r="H138" s="138">
        <v>633.6</v>
      </c>
      <c r="I138" s="139"/>
      <c r="J138" s="139">
        <f t="shared" si="10"/>
        <v>0</v>
      </c>
      <c r="K138" s="140"/>
      <c r="L138" s="27"/>
      <c r="M138" s="141" t="s">
        <v>1</v>
      </c>
      <c r="N138" s="142" t="s">
        <v>33</v>
      </c>
      <c r="O138" s="143">
        <v>7.0000000000000001E-3</v>
      </c>
      <c r="P138" s="143">
        <f t="shared" si="11"/>
        <v>4.4352</v>
      </c>
      <c r="Q138" s="143">
        <v>0</v>
      </c>
      <c r="R138" s="143">
        <f t="shared" si="12"/>
        <v>0</v>
      </c>
      <c r="S138" s="143">
        <v>0</v>
      </c>
      <c r="T138" s="144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105</v>
      </c>
      <c r="AT138" s="145" t="s">
        <v>101</v>
      </c>
      <c r="AU138" s="145" t="s">
        <v>106</v>
      </c>
      <c r="AY138" s="14" t="s">
        <v>99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4" t="s">
        <v>106</v>
      </c>
      <c r="BK138" s="146">
        <f t="shared" si="19"/>
        <v>0</v>
      </c>
      <c r="BL138" s="14" t="s">
        <v>105</v>
      </c>
      <c r="BM138" s="145" t="s">
        <v>166</v>
      </c>
    </row>
    <row r="139" spans="1:65" s="2" customFormat="1" ht="24" customHeight="1">
      <c r="A139" s="26"/>
      <c r="B139" s="133"/>
      <c r="C139" s="134" t="s">
        <v>167</v>
      </c>
      <c r="D139" s="134" t="s">
        <v>101</v>
      </c>
      <c r="E139" s="135" t="s">
        <v>168</v>
      </c>
      <c r="F139" s="136" t="s">
        <v>169</v>
      </c>
      <c r="G139" s="137" t="s">
        <v>161</v>
      </c>
      <c r="H139" s="138">
        <v>79.2</v>
      </c>
      <c r="I139" s="139"/>
      <c r="J139" s="139">
        <f t="shared" si="10"/>
        <v>0</v>
      </c>
      <c r="K139" s="140"/>
      <c r="L139" s="27"/>
      <c r="M139" s="141" t="s">
        <v>1</v>
      </c>
      <c r="N139" s="142" t="s">
        <v>33</v>
      </c>
      <c r="O139" s="143">
        <v>0.89</v>
      </c>
      <c r="P139" s="143">
        <f t="shared" si="11"/>
        <v>70.488</v>
      </c>
      <c r="Q139" s="143">
        <v>0</v>
      </c>
      <c r="R139" s="143">
        <f t="shared" si="12"/>
        <v>0</v>
      </c>
      <c r="S139" s="143">
        <v>0</v>
      </c>
      <c r="T139" s="144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105</v>
      </c>
      <c r="AT139" s="145" t="s">
        <v>101</v>
      </c>
      <c r="AU139" s="145" t="s">
        <v>106</v>
      </c>
      <c r="AY139" s="14" t="s">
        <v>99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4" t="s">
        <v>106</v>
      </c>
      <c r="BK139" s="146">
        <f t="shared" si="19"/>
        <v>0</v>
      </c>
      <c r="BL139" s="14" t="s">
        <v>105</v>
      </c>
      <c r="BM139" s="145" t="s">
        <v>170</v>
      </c>
    </row>
    <row r="140" spans="1:65" s="2" customFormat="1" ht="24" customHeight="1">
      <c r="A140" s="26"/>
      <c r="B140" s="133"/>
      <c r="C140" s="134" t="s">
        <v>171</v>
      </c>
      <c r="D140" s="134" t="s">
        <v>101</v>
      </c>
      <c r="E140" s="135" t="s">
        <v>172</v>
      </c>
      <c r="F140" s="136" t="s">
        <v>173</v>
      </c>
      <c r="G140" s="137" t="s">
        <v>161</v>
      </c>
      <c r="H140" s="138">
        <v>79.2</v>
      </c>
      <c r="I140" s="139"/>
      <c r="J140" s="139">
        <f t="shared" si="10"/>
        <v>0</v>
      </c>
      <c r="K140" s="140"/>
      <c r="L140" s="27"/>
      <c r="M140" s="141" t="s">
        <v>1</v>
      </c>
      <c r="N140" s="142" t="s">
        <v>33</v>
      </c>
      <c r="O140" s="143">
        <v>0.14899999999999999</v>
      </c>
      <c r="P140" s="143">
        <f t="shared" si="11"/>
        <v>11.800800000000001</v>
      </c>
      <c r="Q140" s="143">
        <v>0</v>
      </c>
      <c r="R140" s="143">
        <f t="shared" si="12"/>
        <v>0</v>
      </c>
      <c r="S140" s="143">
        <v>0</v>
      </c>
      <c r="T140" s="14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105</v>
      </c>
      <c r="AT140" s="145" t="s">
        <v>101</v>
      </c>
      <c r="AU140" s="145" t="s">
        <v>106</v>
      </c>
      <c r="AY140" s="14" t="s">
        <v>99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4" t="s">
        <v>106</v>
      </c>
      <c r="BK140" s="146">
        <f t="shared" si="19"/>
        <v>0</v>
      </c>
      <c r="BL140" s="14" t="s">
        <v>105</v>
      </c>
      <c r="BM140" s="145" t="s">
        <v>174</v>
      </c>
    </row>
    <row r="141" spans="1:65" s="2" customFormat="1" ht="24" customHeight="1">
      <c r="A141" s="26"/>
      <c r="B141" s="133"/>
      <c r="C141" s="134" t="s">
        <v>175</v>
      </c>
      <c r="D141" s="134" t="s">
        <v>101</v>
      </c>
      <c r="E141" s="135" t="s">
        <v>176</v>
      </c>
      <c r="F141" s="136" t="s">
        <v>177</v>
      </c>
      <c r="G141" s="137" t="s">
        <v>161</v>
      </c>
      <c r="H141" s="138">
        <v>79.2</v>
      </c>
      <c r="I141" s="139"/>
      <c r="J141" s="139">
        <f t="shared" si="10"/>
        <v>0</v>
      </c>
      <c r="K141" s="140"/>
      <c r="L141" s="27"/>
      <c r="M141" s="141" t="s">
        <v>1</v>
      </c>
      <c r="N141" s="142" t="s">
        <v>33</v>
      </c>
      <c r="O141" s="143">
        <v>0</v>
      </c>
      <c r="P141" s="143">
        <f t="shared" si="11"/>
        <v>0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105</v>
      </c>
      <c r="AT141" s="145" t="s">
        <v>101</v>
      </c>
      <c r="AU141" s="145" t="s">
        <v>106</v>
      </c>
      <c r="AY141" s="14" t="s">
        <v>99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4" t="s">
        <v>106</v>
      </c>
      <c r="BK141" s="146">
        <f t="shared" si="19"/>
        <v>0</v>
      </c>
      <c r="BL141" s="14" t="s">
        <v>105</v>
      </c>
      <c r="BM141" s="145" t="s">
        <v>178</v>
      </c>
    </row>
    <row r="142" spans="1:65" s="12" customFormat="1" ht="22.9" customHeight="1">
      <c r="B142" s="121"/>
      <c r="D142" s="122" t="s">
        <v>66</v>
      </c>
      <c r="E142" s="131" t="s">
        <v>179</v>
      </c>
      <c r="F142" s="131" t="s">
        <v>180</v>
      </c>
      <c r="J142" s="132">
        <f>BK142</f>
        <v>0</v>
      </c>
      <c r="L142" s="121"/>
      <c r="M142" s="125"/>
      <c r="N142" s="126"/>
      <c r="O142" s="126"/>
      <c r="P142" s="127">
        <f>P143</f>
        <v>4.8475799999999998</v>
      </c>
      <c r="Q142" s="126"/>
      <c r="R142" s="127">
        <f>R143</f>
        <v>0</v>
      </c>
      <c r="S142" s="126"/>
      <c r="T142" s="128">
        <f>T143</f>
        <v>0</v>
      </c>
      <c r="AR142" s="122" t="s">
        <v>12</v>
      </c>
      <c r="AT142" s="129" t="s">
        <v>66</v>
      </c>
      <c r="AU142" s="129" t="s">
        <v>12</v>
      </c>
      <c r="AY142" s="122" t="s">
        <v>99</v>
      </c>
      <c r="BK142" s="130">
        <f>BK143</f>
        <v>0</v>
      </c>
    </row>
    <row r="143" spans="1:65" s="2" customFormat="1" ht="24" customHeight="1">
      <c r="A143" s="26"/>
      <c r="B143" s="133"/>
      <c r="C143" s="134" t="s">
        <v>181</v>
      </c>
      <c r="D143" s="134" t="s">
        <v>101</v>
      </c>
      <c r="E143" s="135" t="s">
        <v>182</v>
      </c>
      <c r="F143" s="136" t="s">
        <v>183</v>
      </c>
      <c r="G143" s="137" t="s">
        <v>161</v>
      </c>
      <c r="H143" s="138">
        <v>161.58600000000001</v>
      </c>
      <c r="I143" s="139"/>
      <c r="J143" s="139">
        <f>ROUND(I143*H143,2)</f>
        <v>0</v>
      </c>
      <c r="K143" s="140"/>
      <c r="L143" s="27"/>
      <c r="M143" s="147" t="s">
        <v>1</v>
      </c>
      <c r="N143" s="148" t="s">
        <v>33</v>
      </c>
      <c r="O143" s="149">
        <v>0.03</v>
      </c>
      <c r="P143" s="149">
        <f>O143*H143</f>
        <v>4.8475799999999998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105</v>
      </c>
      <c r="AT143" s="145" t="s">
        <v>101</v>
      </c>
      <c r="AU143" s="145" t="s">
        <v>106</v>
      </c>
      <c r="AY143" s="14" t="s">
        <v>99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4" t="s">
        <v>106</v>
      </c>
      <c r="BK143" s="146">
        <f>ROUND(I143*H143,2)</f>
        <v>0</v>
      </c>
      <c r="BL143" s="14" t="s">
        <v>105</v>
      </c>
      <c r="BM143" s="145" t="s">
        <v>184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17:K143" xr:uid="{00000000-0009-0000-0000-000001000000}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Betónová plocha</vt:lpstr>
      <vt:lpstr>'1 - Betónová plocha'!Názvy_tlače</vt:lpstr>
      <vt:lpstr>'Rekapitulácia stavby'!Názvy_tlače</vt:lpstr>
      <vt:lpstr>'1 - Betónová plocha'!Oblasť_tlače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Ľubomír Dömény</dc:creator>
  <cp:lastModifiedBy>Gabriela Pomichal</cp:lastModifiedBy>
  <cp:lastPrinted>2019-10-15T14:02:19Z</cp:lastPrinted>
  <dcterms:created xsi:type="dcterms:W3CDTF">2019-10-09T14:25:13Z</dcterms:created>
  <dcterms:modified xsi:type="dcterms:W3CDTF">2019-10-16T08:27:29Z</dcterms:modified>
</cp:coreProperties>
</file>