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20\Verejné obstarávania\IV. Q\12_Oplotenie zberného dvora\03_Výzva\"/>
    </mc:Choice>
  </mc:AlternateContent>
  <xr:revisionPtr revIDLastSave="0" documentId="13_ncr:1_{86A8189D-DE13-493C-9632-3873ACC33C3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ácia stavby" sheetId="1" r:id="rId1"/>
    <sheet name="Oplotenie" sheetId="2" r:id="rId2"/>
  </sheets>
  <definedNames>
    <definedName name="_xlnm._FilterDatabase" localSheetId="1" hidden="1">Oplotenie!$C$119:$K$149</definedName>
    <definedName name="_xlnm.Print_Titles" localSheetId="1">Oplotenie!$119:$119</definedName>
    <definedName name="_xlnm.Print_Titles" localSheetId="0">'Rekapitulácia stavby'!$92:$92</definedName>
    <definedName name="_xlnm.Print_Area" localSheetId="1">Oplotenie!$C$4:$J$76,Oplotenie!$C$82:$J$103,Oplotenie!$C$109:$J$149</definedName>
    <definedName name="_xlnm.Print_Area" localSheetId="0">'Rekapitulácia stavby'!$D$4:$AO$76,'Rekapitulácia stavby'!$C$82:$AQ$96</definedName>
  </definedNames>
  <calcPr calcId="181029"/>
</workbook>
</file>

<file path=xl/calcChain.xml><?xml version="1.0" encoding="utf-8"?>
<calcChain xmlns="http://schemas.openxmlformats.org/spreadsheetml/2006/main">
  <c r="J149" i="2" l="1"/>
  <c r="J148" i="2"/>
  <c r="J147" i="2"/>
  <c r="J146" i="2"/>
  <c r="J142" i="2"/>
  <c r="J143" i="2"/>
  <c r="J139" i="2"/>
  <c r="J137" i="2" s="1"/>
  <c r="J140" i="2"/>
  <c r="J141" i="2"/>
  <c r="J138" i="2"/>
  <c r="J136" i="2"/>
  <c r="J135" i="2"/>
  <c r="J133" i="2"/>
  <c r="J134" i="2"/>
  <c r="J132" i="2"/>
  <c r="J131" i="2"/>
  <c r="J129" i="2"/>
  <c r="J128" i="2" s="1"/>
  <c r="J124" i="2"/>
  <c r="J125" i="2"/>
  <c r="J126" i="2"/>
  <c r="J127" i="2"/>
  <c r="J123" i="2"/>
  <c r="J145" i="2" l="1"/>
  <c r="J144" i="2" s="1"/>
  <c r="J130" i="2"/>
  <c r="J121" i="2" s="1"/>
  <c r="J122" i="2"/>
  <c r="J35" i="2"/>
  <c r="J34" i="2"/>
  <c r="AY95" i="1"/>
  <c r="J33" i="2"/>
  <c r="AX95" i="1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3" i="2"/>
  <c r="BH143" i="2"/>
  <c r="BG143" i="2"/>
  <c r="BE143" i="2"/>
  <c r="T143" i="2"/>
  <c r="T142" i="2" s="1"/>
  <c r="R143" i="2"/>
  <c r="R142" i="2" s="1"/>
  <c r="P143" i="2"/>
  <c r="P142" i="2" s="1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T128" i="2" s="1"/>
  <c r="R129" i="2"/>
  <c r="R128" i="2" s="1"/>
  <c r="P129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F114" i="2"/>
  <c r="E112" i="2"/>
  <c r="F87" i="2"/>
  <c r="E85" i="2"/>
  <c r="J22" i="2"/>
  <c r="E22" i="2"/>
  <c r="J117" i="2" s="1"/>
  <c r="J21" i="2"/>
  <c r="J19" i="2"/>
  <c r="E19" i="2"/>
  <c r="J116" i="2" s="1"/>
  <c r="J18" i="2"/>
  <c r="J16" i="2"/>
  <c r="E16" i="2"/>
  <c r="F117" i="2" s="1"/>
  <c r="J15" i="2"/>
  <c r="J13" i="2"/>
  <c r="E13" i="2"/>
  <c r="F116" i="2" s="1"/>
  <c r="J12" i="2"/>
  <c r="J114" i="2"/>
  <c r="L90" i="1"/>
  <c r="AM90" i="1"/>
  <c r="AM89" i="1"/>
  <c r="L89" i="1"/>
  <c r="AM87" i="1"/>
  <c r="L87" i="1"/>
  <c r="L85" i="1"/>
  <c r="BK148" i="2"/>
  <c r="BK147" i="2"/>
  <c r="BK146" i="2"/>
  <c r="BK143" i="2"/>
  <c r="BK141" i="2"/>
  <c r="BK140" i="2"/>
  <c r="BK139" i="2"/>
  <c r="BK138" i="2"/>
  <c r="BK136" i="2"/>
  <c r="BK135" i="2"/>
  <c r="BK134" i="2"/>
  <c r="BK133" i="2"/>
  <c r="BK132" i="2"/>
  <c r="BK131" i="2"/>
  <c r="BK129" i="2"/>
  <c r="BK127" i="2"/>
  <c r="BK126" i="2"/>
  <c r="BK125" i="2"/>
  <c r="BK124" i="2"/>
  <c r="BK123" i="2"/>
  <c r="AS94" i="1"/>
  <c r="BK149" i="2"/>
  <c r="BK122" i="2" l="1"/>
  <c r="J96" i="2" s="1"/>
  <c r="P122" i="2"/>
  <c r="R122" i="2"/>
  <c r="T122" i="2"/>
  <c r="BK130" i="2"/>
  <c r="J98" i="2" s="1"/>
  <c r="P130" i="2"/>
  <c r="R130" i="2"/>
  <c r="T130" i="2"/>
  <c r="BK137" i="2"/>
  <c r="J99" i="2" s="1"/>
  <c r="P137" i="2"/>
  <c r="R137" i="2"/>
  <c r="T137" i="2"/>
  <c r="R145" i="2"/>
  <c r="R144" i="2"/>
  <c r="BK145" i="2"/>
  <c r="J102" i="2" s="1"/>
  <c r="P145" i="2"/>
  <c r="P144" i="2" s="1"/>
  <c r="T145" i="2"/>
  <c r="T144" i="2" s="1"/>
  <c r="BK128" i="2"/>
  <c r="J97" i="2" s="1"/>
  <c r="BK142" i="2"/>
  <c r="J100" i="2" s="1"/>
  <c r="J87" i="2"/>
  <c r="F89" i="2"/>
  <c r="J89" i="2"/>
  <c r="F90" i="2"/>
  <c r="J90" i="2"/>
  <c r="BF123" i="2"/>
  <c r="BF124" i="2"/>
  <c r="BF125" i="2"/>
  <c r="BF126" i="2"/>
  <c r="BF127" i="2"/>
  <c r="BF129" i="2"/>
  <c r="BF131" i="2"/>
  <c r="BF132" i="2"/>
  <c r="BF133" i="2"/>
  <c r="BF134" i="2"/>
  <c r="BF135" i="2"/>
  <c r="BF136" i="2"/>
  <c r="BF138" i="2"/>
  <c r="BF139" i="2"/>
  <c r="BF140" i="2"/>
  <c r="BF141" i="2"/>
  <c r="BF143" i="2"/>
  <c r="BF146" i="2"/>
  <c r="BF147" i="2"/>
  <c r="BF148" i="2"/>
  <c r="BF149" i="2"/>
  <c r="F31" i="2"/>
  <c r="AZ95" i="1" s="1"/>
  <c r="AZ94" i="1" s="1"/>
  <c r="W29" i="1" s="1"/>
  <c r="F35" i="2"/>
  <c r="BD95" i="1" s="1"/>
  <c r="BD94" i="1" s="1"/>
  <c r="W33" i="1" s="1"/>
  <c r="J31" i="2"/>
  <c r="AV95" i="1" s="1"/>
  <c r="F34" i="2"/>
  <c r="BC95" i="1" s="1"/>
  <c r="BC94" i="1" s="1"/>
  <c r="W32" i="1" s="1"/>
  <c r="F33" i="2"/>
  <c r="BB95" i="1" s="1"/>
  <c r="BB94" i="1" s="1"/>
  <c r="W31" i="1" s="1"/>
  <c r="T121" i="2" l="1"/>
  <c r="T120" i="2" s="1"/>
  <c r="R121" i="2"/>
  <c r="R120" i="2" s="1"/>
  <c r="P121" i="2"/>
  <c r="P120" i="2" s="1"/>
  <c r="AU95" i="1" s="1"/>
  <c r="AU94" i="1" s="1"/>
  <c r="BK121" i="2"/>
  <c r="J95" i="2" s="1"/>
  <c r="BK144" i="2"/>
  <c r="J101" i="2"/>
  <c r="AV94" i="1"/>
  <c r="AK29" i="1" s="1"/>
  <c r="AX94" i="1"/>
  <c r="AY94" i="1"/>
  <c r="BK120" i="2" l="1"/>
  <c r="J120" i="2" s="1"/>
  <c r="J94" i="2" s="1"/>
  <c r="J28" i="2" l="1"/>
  <c r="AG95" i="1" l="1"/>
  <c r="AG94" i="1" s="1"/>
  <c r="AK26" i="1" s="1"/>
  <c r="F32" i="2"/>
  <c r="J32" i="2" l="1"/>
  <c r="BA95" i="1"/>
  <c r="BA94" i="1" s="1"/>
  <c r="W30" i="1" l="1"/>
  <c r="AW94" i="1"/>
  <c r="AW95" i="1"/>
  <c r="AT95" i="1" s="1"/>
  <c r="AN95" i="1" s="1"/>
  <c r="J37" i="2"/>
  <c r="AK30" i="1" l="1"/>
  <c r="AK35" i="1" s="1"/>
  <c r="AT94" i="1"/>
  <c r="AN94" i="1" s="1"/>
</calcChain>
</file>

<file path=xl/sharedStrings.xml><?xml version="1.0" encoding="utf-8"?>
<sst xmlns="http://schemas.openxmlformats.org/spreadsheetml/2006/main" count="580" uniqueCount="197">
  <si>
    <t>Export Komplet</t>
  </si>
  <si>
    <t/>
  </si>
  <si>
    <t>2.0</t>
  </si>
  <si>
    <t>False</t>
  </si>
  <si>
    <t>{01fd0975-f0d6-4e1b-97dc-ba2f4d6a75aa}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</si>
  <si>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</si>
  <si>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</si>
  <si>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</si>
  <si>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</si>
  <si>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</si>
  <si>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</si>
  <si>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</si>
  <si>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3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</si>
  <si>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</si>
  <si>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</si>
  <si>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</si>
  <si>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</si>
  <si>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</si>
  <si>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</si>
  <si>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</si>
  <si>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</si>
  <si>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</si>
  <si>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</si>
  <si>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</si>
  <si>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</si>
  <si>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</si>
  <si>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</si>
  <si>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</si>
  <si>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</si>
  <si>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</si>
  <si>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</si>
  <si>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</si>
  <si>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</si>
  <si>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</si>
  <si>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</si>
  <si>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</si>
  <si>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</si>
  <si>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</si>
  <si>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</si>
  <si>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</si>
  <si>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</si>
  <si>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</si>
  <si>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</si>
  <si>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</si>
  <si>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</si>
  <si>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</si>
  <si>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</si>
  <si>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</si>
  <si>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</si>
  <si>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</si>
  <si>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</si>
  <si>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</si>
  <si>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</si>
  <si>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</si>
  <si>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</si>
  <si>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</si>
  <si>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</si>
  <si>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</si>
  <si>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</si>
  <si>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</si>
  <si>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</si>
  <si>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</si>
  <si>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</si>
  <si>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</si>
  <si>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</si>
  <si>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</si>
  <si>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</si>
  <si>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</si>
  <si>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</si>
  <si>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</si>
  <si>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</si>
  <si>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</si>
  <si>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</si>
  <si>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</si>
  <si>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</si>
  <si>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</si>
  <si>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</si>
  <si>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</si>
  <si>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</si>
  <si>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</si>
  <si>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</si>
  <si>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</si>
  <si>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</si>
  <si>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</si>
  <si>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9 - Ostatné konštrukcie a práce-búranie</t>
  </si>
  <si>
    <t xml:space="preserve">    99 - Presun hmôt HSV</t>
  </si>
  <si>
    <t>PSV - Práce a dodávky PSV</t>
  </si>
  <si>
    <t xml:space="preserve">    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</si>
  <si>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</si>
  <si>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</si>
  <si>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</si>
  <si>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</si>
  <si>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</si>
  <si>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</si>
  <si>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</si>
  <si>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</si>
  <si>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</si>
  <si>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</si>
  <si>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</si>
  <si>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</si>
  <si>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</si>
  <si>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</si>
  <si>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</si>
  <si>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</si>
  <si>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</si>
  <si>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</si>
  <si>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</si>
  <si>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</si>
  <si>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</si>
  <si>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</si>
  <si>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-2075723539</t>
  </si>
  <si>
    <t>132201109.S</t>
  </si>
  <si>
    <t>Príplatok k cene za lepivosť pri hĺbení rýh šírky do 600 mm zapažených i nezapažených s urovnaním dna v hornine 3</t>
  </si>
  <si>
    <t>-2116824837</t>
  </si>
  <si>
    <t>133201101.S</t>
  </si>
  <si>
    <t>Výkop šachty zapaženej, hornina 3 do 100 m3</t>
  </si>
  <si>
    <t>-218659991</t>
  </si>
  <si>
    <t>133201109.S</t>
  </si>
  <si>
    <t>Príplatok k cenám za lepivosť pri hĺbení šachiet zapažených i nezapažených v hornine 3</t>
  </si>
  <si>
    <t>-732276667</t>
  </si>
  <si>
    <t>5</t>
  </si>
  <si>
    <t>174101001.S</t>
  </si>
  <si>
    <t>Zásyp sypaninou so zhutnením jám, šachiet, rýh, zárezov alebo okolo objektov do 100 m3</t>
  </si>
  <si>
    <t>1394476411</t>
  </si>
  <si>
    <t>Zakladanie</t>
  </si>
  <si>
    <t>6</t>
  </si>
  <si>
    <t>275313521.S</t>
  </si>
  <si>
    <t>Betón základových pätiek, prostý tr. C 12/15</t>
  </si>
  <si>
    <t>-1725724640</t>
  </si>
  <si>
    <t>Zvislé a kompletné konštrukcie</t>
  </si>
  <si>
    <t>7</t>
  </si>
  <si>
    <t>338131165.S</t>
  </si>
  <si>
    <t>Osadzovanie stĺpikov plotových železobetónových s drážkami pre železobetónové dosky okrasné výšky 2,75 m so zasypaním zeminou a zhutnením</t>
  </si>
  <si>
    <t>ks</t>
  </si>
  <si>
    <t>-1558806392</t>
  </si>
  <si>
    <t>8</t>
  </si>
  <si>
    <t>M</t>
  </si>
  <si>
    <t>592310001600.S</t>
  </si>
  <si>
    <t>Stĺpik betónový plotový priebežný hladký, pre plot výšky 2500 mm, šxvxl 120x115x3400 mm, sivý</t>
  </si>
  <si>
    <t>1706995955</t>
  </si>
  <si>
    <t>9</t>
  </si>
  <si>
    <t>592310001800.S</t>
  </si>
  <si>
    <t>Stĺpik betónový plotový rohový hladký, pre plot výšky 2500 mm, šxvxl 145x150x3400 mm, sivý</t>
  </si>
  <si>
    <t>1091286771</t>
  </si>
  <si>
    <t>10</t>
  </si>
  <si>
    <t>592310001700.S</t>
  </si>
  <si>
    <t>Stĺpik betónový plotový koncový hladký, pre plot výšky 2500 mm, šxvxl 120x115x3400 mm, sivý</t>
  </si>
  <si>
    <t>898417709</t>
  </si>
  <si>
    <t>11</t>
  </si>
  <si>
    <t>348131143.S</t>
  </si>
  <si>
    <t>Osadenie dosiek plotových železobetónových prefabrikovaných okrasných do drážok stĺpikov na cementovú maltu pri rozmere dosiek 500x50x2000 mm</t>
  </si>
  <si>
    <t>m2</t>
  </si>
  <si>
    <t>-1553680062</t>
  </si>
  <si>
    <t>12</t>
  </si>
  <si>
    <t>592330001000.S</t>
  </si>
  <si>
    <t>Doska betónová plotová rovná jednostranne vzorovaná, lxvxhr 2000x500x45 mm, sivá</t>
  </si>
  <si>
    <t>636781123</t>
  </si>
  <si>
    <t>Ostatné konštrukcie a práce-búranie</t>
  </si>
  <si>
    <t>13</t>
  </si>
  <si>
    <t>962051116.S</t>
  </si>
  <si>
    <t>Búranie priečok alebo vybúranie otvorov plochy nad 4 m2 železobetónových hr. do 150 mm,  -0,32400t</t>
  </si>
  <si>
    <t>884315605</t>
  </si>
  <si>
    <t>979081111.S</t>
  </si>
  <si>
    <t>Odvoz sutiny a vybúraných hmôt na skládku do 1 km</t>
  </si>
  <si>
    <t>t</t>
  </si>
  <si>
    <t>-344767652</t>
  </si>
  <si>
    <t>16</t>
  </si>
  <si>
    <t>979081121.S</t>
  </si>
  <si>
    <t>Odvoz sutiny a vybúraných hmôt na skládku za každý ďalší 1 km</t>
  </si>
  <si>
    <t>1326392023</t>
  </si>
  <si>
    <t>979089012.S</t>
  </si>
  <si>
    <t>Poplatok za skladovanie - betón, tehly, dlaždice (17 01) ostatné</t>
  </si>
  <si>
    <t>-444410136</t>
  </si>
  <si>
    <t>99</t>
  </si>
  <si>
    <t>Presun hmôt HSV</t>
  </si>
  <si>
    <t>998151111.S</t>
  </si>
  <si>
    <t>Presun hmôt pre obj.8152, 8153,8159,zvislá nosná konštr.z tehál,tvárnic,blokov výšky do 10 m</t>
  </si>
  <si>
    <t>-1017073132</t>
  </si>
  <si>
    <t>PSV</t>
  </si>
  <si>
    <t>Práce a dodávky PSV</t>
  </si>
  <si>
    <t>767</t>
  </si>
  <si>
    <t>Konštrukcie doplnkové kovové</t>
  </si>
  <si>
    <t>767912150.S</t>
  </si>
  <si>
    <t>Montáž ostnatého drôtu</t>
  </si>
  <si>
    <t>m</t>
  </si>
  <si>
    <t>-1254965312</t>
  </si>
  <si>
    <t>156140003300.S</t>
  </si>
  <si>
    <t>Drôt ostnatý d 1,7 mm, dĺžka 250 m, pozinkovaný</t>
  </si>
  <si>
    <t>32</t>
  </si>
  <si>
    <t>-1675584308</t>
  </si>
  <si>
    <t>767915810.S</t>
  </si>
  <si>
    <t>Osadenie bavoletu na oceľový stĺpik pre pletivové ploty</t>
  </si>
  <si>
    <t>1222444060</t>
  </si>
  <si>
    <t>553510023500.S</t>
  </si>
  <si>
    <t>Bavolet jednostranný Al, d 48 mm, dĺžka 420 mm, pre 3 rady drôtov, pre stĺpiky</t>
  </si>
  <si>
    <t>1644875116</t>
  </si>
  <si>
    <t>Oplotenie zberného dvora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</si>
</sst>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49" fontId="17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left" vertical="center" wrapText="1"/>
      <protection locked="0"/>
    </xf>
    <xf numFmtId="0" fontId="17" fillId="0" borderId="22" xfId="0" applyFont="1" applyFill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Fill="1" applyBorder="1" applyAlignment="1" applyProtection="1">
      <alignment vertical="center"/>
      <protection locked="0"/>
    </xf>
    <xf numFmtId="4" fontId="17" fillId="0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115" workbookViewId="0">
      <selection activeCell="AI102" sqref="AI102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7" t="s">
        <v>5</v>
      </c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5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6" t="s">
        <v>196</v>
      </c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R6" s="17"/>
      <c r="BS6" s="14" t="s">
        <v>6</v>
      </c>
    </row>
    <row r="7" spans="1:74" s="1" customFormat="1" ht="12" customHeight="1">
      <c r="B7" s="17"/>
      <c r="D7" s="23" t="s">
        <v>14</v>
      </c>
      <c r="K7" s="21" t="s">
        <v>1</v>
      </c>
      <c r="AK7" s="23" t="s">
        <v>15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16</v>
      </c>
      <c r="K8" s="21" t="s">
        <v>17</v>
      </c>
      <c r="AK8" s="23" t="s">
        <v>18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19</v>
      </c>
      <c r="AK10" s="23" t="s">
        <v>20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17</v>
      </c>
      <c r="AK11" s="23" t="s">
        <v>21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22</v>
      </c>
      <c r="AK13" s="23" t="s">
        <v>20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17</v>
      </c>
      <c r="AK14" s="23" t="s">
        <v>21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23</v>
      </c>
      <c r="AK16" s="23" t="s">
        <v>20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17</v>
      </c>
      <c r="AK17" s="23" t="s">
        <v>21</v>
      </c>
      <c r="AN17" s="21" t="s">
        <v>1</v>
      </c>
      <c r="AR17" s="17"/>
      <c r="BS17" s="14" t="s">
        <v>24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25</v>
      </c>
      <c r="AK19" s="23" t="s">
        <v>20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17</v>
      </c>
      <c r="AK20" s="23" t="s">
        <v>21</v>
      </c>
      <c r="AN20" s="21" t="s">
        <v>1</v>
      </c>
      <c r="AR20" s="17"/>
      <c r="BS20" s="14" t="s">
        <v>24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26</v>
      </c>
      <c r="AR22" s="17"/>
    </row>
    <row r="23" spans="1:71" s="1" customFormat="1" ht="16.5" customHeight="1">
      <c r="B23" s="17"/>
      <c r="E23" s="197" t="s">
        <v>1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8">
        <f>ROUND(AG94,2)</f>
        <v>0</v>
      </c>
      <c r="AL26" s="199"/>
      <c r="AM26" s="199"/>
      <c r="AN26" s="199"/>
      <c r="AO26" s="199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0" t="s">
        <v>28</v>
      </c>
      <c r="M28" s="200"/>
      <c r="N28" s="200"/>
      <c r="O28" s="200"/>
      <c r="P28" s="200"/>
      <c r="Q28" s="26"/>
      <c r="R28" s="26"/>
      <c r="S28" s="26"/>
      <c r="T28" s="26"/>
      <c r="U28" s="26"/>
      <c r="V28" s="26"/>
      <c r="W28" s="200" t="s">
        <v>29</v>
      </c>
      <c r="X28" s="200"/>
      <c r="Y28" s="200"/>
      <c r="Z28" s="200"/>
      <c r="AA28" s="200"/>
      <c r="AB28" s="200"/>
      <c r="AC28" s="200"/>
      <c r="AD28" s="200"/>
      <c r="AE28" s="200"/>
      <c r="AF28" s="26"/>
      <c r="AG28" s="26"/>
      <c r="AH28" s="26"/>
      <c r="AI28" s="26"/>
      <c r="AJ28" s="26"/>
      <c r="AK28" s="200" t="s">
        <v>30</v>
      </c>
      <c r="AL28" s="200"/>
      <c r="AM28" s="200"/>
      <c r="AN28" s="200"/>
      <c r="AO28" s="200"/>
      <c r="AP28" s="26"/>
      <c r="AQ28" s="26"/>
      <c r="AR28" s="27"/>
      <c r="BE28" s="26"/>
    </row>
    <row r="29" spans="1:71" s="3" customFormat="1" ht="14.45" customHeight="1">
      <c r="B29" s="31"/>
      <c r="D29" s="23" t="s">
        <v>31</v>
      </c>
      <c r="F29" s="23" t="s">
        <v>32</v>
      </c>
      <c r="L29" s="185">
        <v>0.2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1"/>
    </row>
    <row r="30" spans="1:71" s="3" customFormat="1" ht="14.45" customHeight="1">
      <c r="B30" s="31"/>
      <c r="F30" s="23" t="s">
        <v>33</v>
      </c>
      <c r="L30" s="185">
        <v>0.2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1"/>
    </row>
    <row r="31" spans="1:71" s="3" customFormat="1" ht="14.45" hidden="1" customHeight="1">
      <c r="B31" s="31"/>
      <c r="F31" s="23" t="s">
        <v>34</v>
      </c>
      <c r="L31" s="185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1:71" s="3" customFormat="1" ht="14.45" hidden="1" customHeight="1">
      <c r="B32" s="31"/>
      <c r="F32" s="23" t="s">
        <v>35</v>
      </c>
      <c r="L32" s="185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1:57" s="3" customFormat="1" ht="14.45" hidden="1" customHeight="1">
      <c r="B33" s="31"/>
      <c r="F33" s="23" t="s">
        <v>36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186" t="s">
        <v>39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8">
        <f>SUM(AK26:AK33)</f>
        <v>0</v>
      </c>
      <c r="AL35" s="187"/>
      <c r="AM35" s="187"/>
      <c r="AN35" s="187"/>
      <c r="AO35" s="18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AR84" s="45"/>
    </row>
    <row r="85" spans="1:90" s="5" customFormat="1" ht="36.950000000000003" customHeight="1">
      <c r="B85" s="46"/>
      <c r="C85" s="47" t="s">
        <v>13</v>
      </c>
      <c r="L85" s="174" t="str">
        <f>K6</f>
        <v>Oplotenie zberného dvora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16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18</v>
      </c>
      <c r="AJ87" s="26"/>
      <c r="AK87" s="26"/>
      <c r="AL87" s="26"/>
      <c r="AM87" s="176" t="str">
        <f>IF(AN8= "","",AN8)</f>
        <v/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19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23</v>
      </c>
      <c r="AJ89" s="26"/>
      <c r="AK89" s="26"/>
      <c r="AL89" s="26"/>
      <c r="AM89" s="177" t="str">
        <f>IF(E17="","",E17)</f>
        <v xml:space="preserve"> </v>
      </c>
      <c r="AN89" s="178"/>
      <c r="AO89" s="178"/>
      <c r="AP89" s="178"/>
      <c r="AQ89" s="26"/>
      <c r="AR89" s="27"/>
      <c r="AS89" s="179" t="s">
        <v>47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22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177" t="str">
        <f>IF(E20="","",E20)</f>
        <v xml:space="preserve"> 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9" t="s">
        <v>48</v>
      </c>
      <c r="D92" s="170"/>
      <c r="E92" s="170"/>
      <c r="F92" s="170"/>
      <c r="G92" s="170"/>
      <c r="H92" s="54"/>
      <c r="I92" s="171" t="s">
        <v>49</v>
      </c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0"/>
      <c r="AG92" s="172" t="s">
        <v>50</v>
      </c>
      <c r="AH92" s="170"/>
      <c r="AI92" s="170"/>
      <c r="AJ92" s="170"/>
      <c r="AK92" s="170"/>
      <c r="AL92" s="170"/>
      <c r="AM92" s="170"/>
      <c r="AN92" s="171" t="s">
        <v>51</v>
      </c>
      <c r="AO92" s="170"/>
      <c r="AP92" s="173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3">
        <f>ROUND(AG95,2)</f>
        <v>0</v>
      </c>
      <c r="AH94" s="193"/>
      <c r="AI94" s="193"/>
      <c r="AJ94" s="193"/>
      <c r="AK94" s="193"/>
      <c r="AL94" s="193"/>
      <c r="AM94" s="193"/>
      <c r="AN94" s="194">
        <f>SUM(AG94,AT94)</f>
        <v>0</v>
      </c>
      <c r="AO94" s="194"/>
      <c r="AP94" s="19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652.62953000000005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66</v>
      </c>
      <c r="BT94" s="71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0" s="7" customFormat="1" ht="16.5" customHeight="1">
      <c r="A95" s="72" t="s">
        <v>70</v>
      </c>
      <c r="B95" s="73"/>
      <c r="C95" s="74"/>
      <c r="D95" s="192"/>
      <c r="E95" s="192"/>
      <c r="F95" s="192"/>
      <c r="G95" s="192"/>
      <c r="H95" s="192"/>
      <c r="I95" s="75"/>
      <c r="J95" s="192" t="s">
        <v>196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>
        <f>Oplotenie!J28</f>
        <v>0</v>
      </c>
      <c r="AH95" s="191"/>
      <c r="AI95" s="191"/>
      <c r="AJ95" s="191"/>
      <c r="AK95" s="191"/>
      <c r="AL95" s="191"/>
      <c r="AM95" s="191"/>
      <c r="AN95" s="190">
        <f>SUM(AG95,AT95)</f>
        <v>0</v>
      </c>
      <c r="AO95" s="191"/>
      <c r="AP95" s="191"/>
      <c r="AQ95" s="76" t="s">
        <v>71</v>
      </c>
      <c r="AR95" s="73"/>
      <c r="AS95" s="77">
        <v>0</v>
      </c>
      <c r="AT95" s="78">
        <f>ROUND(SUM(AV95:AW95),2)</f>
        <v>0</v>
      </c>
      <c r="AU95" s="79">
        <f>Oplotenie!P120</f>
        <v>652.62953384000002</v>
      </c>
      <c r="AV95" s="78">
        <f>Oplotenie!J31</f>
        <v>0</v>
      </c>
      <c r="AW95" s="78">
        <f>Oplotenie!J32</f>
        <v>0</v>
      </c>
      <c r="AX95" s="78">
        <f>Oplotenie!J33</f>
        <v>0</v>
      </c>
      <c r="AY95" s="78">
        <f>Oplotenie!J34</f>
        <v>0</v>
      </c>
      <c r="AZ95" s="78">
        <f>Oplotenie!F31</f>
        <v>0</v>
      </c>
      <c r="BA95" s="78">
        <f>Oplotenie!F32</f>
        <v>0</v>
      </c>
      <c r="BB95" s="78">
        <f>Oplotenie!F33</f>
        <v>0</v>
      </c>
      <c r="BC95" s="78">
        <f>Oplotenie!F34</f>
        <v>0</v>
      </c>
      <c r="BD95" s="80">
        <f>Oplotenie!F35</f>
        <v>0</v>
      </c>
      <c r="BT95" s="81" t="s">
        <v>72</v>
      </c>
      <c r="BU95" s="81" t="s">
        <v>73</v>
      </c>
      <c r="BV95" s="81" t="s">
        <v>68</v>
      </c>
      <c r="BW95" s="81" t="s">
        <v>4</v>
      </c>
      <c r="BX95" s="81" t="s">
        <v>69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3 - 333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50"/>
  <sheetViews>
    <sheetView showGridLines="0" tabSelected="1" topLeftCell="A119" workbookViewId="0">
      <selection activeCell="X128" sqref="X128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7" t="s">
        <v>5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5" customHeight="1">
      <c r="B4" s="17"/>
      <c r="D4" s="18" t="s">
        <v>74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16.5" customHeight="1">
      <c r="A7" s="26"/>
      <c r="B7" s="27"/>
      <c r="C7" s="26"/>
      <c r="D7" s="26"/>
      <c r="E7" s="174" t="s">
        <v>196</v>
      </c>
      <c r="F7" s="201"/>
      <c r="G7" s="201"/>
      <c r="H7" s="201"/>
      <c r="I7" s="2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14</v>
      </c>
      <c r="E9" s="26"/>
      <c r="F9" s="21" t="s">
        <v>1</v>
      </c>
      <c r="G9" s="26"/>
      <c r="H9" s="26"/>
      <c r="I9" s="23" t="s">
        <v>15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16</v>
      </c>
      <c r="E10" s="26"/>
      <c r="F10" s="21" t="s">
        <v>17</v>
      </c>
      <c r="G10" s="26"/>
      <c r="H10" s="26"/>
      <c r="I10" s="23" t="s">
        <v>18</v>
      </c>
      <c r="J10" s="49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19</v>
      </c>
      <c r="E12" s="26"/>
      <c r="F12" s="26"/>
      <c r="G12" s="26"/>
      <c r="H12" s="26"/>
      <c r="I12" s="23" t="s">
        <v>20</v>
      </c>
      <c r="J12" s="21" t="str">
        <f>IF('Rekapitulácia stavby'!AN10="","",'Rekapitulácia stavby'!AN10)</f>
        <v/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tr">
        <f>IF('Rekapitulácia stavby'!E11="","",'Rekapitulácia stavby'!E11)</f>
        <v xml:space="preserve"> </v>
      </c>
      <c r="F13" s="26"/>
      <c r="G13" s="26"/>
      <c r="H13" s="26"/>
      <c r="I13" s="23" t="s">
        <v>21</v>
      </c>
      <c r="J13" s="21" t="str">
        <f>IF('Rekapitulácia stavby'!AN11="","",'Rekapitulácia stavby'!AN11)</f>
        <v/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22</v>
      </c>
      <c r="E15" s="26"/>
      <c r="F15" s="26"/>
      <c r="G15" s="26"/>
      <c r="H15" s="26"/>
      <c r="I15" s="23" t="s">
        <v>20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5" t="str">
        <f>'Rekapitulácia stavby'!E14</f>
        <v xml:space="preserve"> </v>
      </c>
      <c r="F16" s="195"/>
      <c r="G16" s="195"/>
      <c r="H16" s="195"/>
      <c r="I16" s="23" t="s">
        <v>21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23</v>
      </c>
      <c r="E18" s="26"/>
      <c r="F18" s="26"/>
      <c r="G18" s="26"/>
      <c r="H18" s="26"/>
      <c r="I18" s="23" t="s">
        <v>20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tr">
        <f>IF('Rekapitulácia stavby'!E17="","",'Rekapitulácia stavby'!E17)</f>
        <v xml:space="preserve"> </v>
      </c>
      <c r="F19" s="26"/>
      <c r="G19" s="26"/>
      <c r="H19" s="26"/>
      <c r="I19" s="23" t="s">
        <v>21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25</v>
      </c>
      <c r="E21" s="26"/>
      <c r="F21" s="26"/>
      <c r="G21" s="26"/>
      <c r="H21" s="26"/>
      <c r="I21" s="23" t="s">
        <v>20</v>
      </c>
      <c r="J21" s="21" t="str">
        <f>IF('Rekapitulácia stavby'!AN19="","",'Rekapitulácia stavby'!AN19)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E22" s="21" t="str">
        <f>IF('Rekapitulácia stavby'!E20="","",'Rekapitulácia stavby'!E20)</f>
        <v xml:space="preserve"> </v>
      </c>
      <c r="F22" s="26"/>
      <c r="G22" s="26"/>
      <c r="H22" s="26"/>
      <c r="I22" s="23" t="s">
        <v>21</v>
      </c>
      <c r="J22" s="21" t="str">
        <f>IF('Rekapitulácia stavby'!AN20="","",'Rekapitulácia stavby'!AN20)</f>
        <v/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26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7" t="s">
        <v>1</v>
      </c>
      <c r="F25" s="197"/>
      <c r="G25" s="197"/>
      <c r="H25" s="197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27</v>
      </c>
      <c r="E28" s="26"/>
      <c r="F28" s="26"/>
      <c r="G28" s="26"/>
      <c r="H28" s="26"/>
      <c r="I28" s="26"/>
      <c r="J28" s="65">
        <f>ROUND(J120,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29</v>
      </c>
      <c r="G30" s="26"/>
      <c r="H30" s="26"/>
      <c r="I30" s="30" t="s">
        <v>28</v>
      </c>
      <c r="J30" s="30" t="s">
        <v>30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31</v>
      </c>
      <c r="E31" s="23" t="s">
        <v>32</v>
      </c>
      <c r="F31" s="89">
        <f>ROUND((SUM(BE120:BE149)),  2)</f>
        <v>0</v>
      </c>
      <c r="G31" s="26"/>
      <c r="H31" s="26"/>
      <c r="I31" s="90">
        <v>0.2</v>
      </c>
      <c r="J31" s="89">
        <f>ROUND(((SUM(BE120:BE149))*I31),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33</v>
      </c>
      <c r="F32" s="89">
        <f>J28</f>
        <v>0</v>
      </c>
      <c r="G32" s="26"/>
      <c r="H32" s="26"/>
      <c r="I32" s="90">
        <v>0.2</v>
      </c>
      <c r="J32" s="89">
        <f>F32*0.2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34</v>
      </c>
      <c r="F33" s="89">
        <f>ROUND((SUM(BG120:BG149)),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35</v>
      </c>
      <c r="F34" s="89">
        <f>ROUND((SUM(BH120:BH149)),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36</v>
      </c>
      <c r="F35" s="89">
        <f>ROUND((SUM(BI120:BI149)),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37</v>
      </c>
      <c r="E37" s="54"/>
      <c r="F37" s="54"/>
      <c r="G37" s="93" t="s">
        <v>38</v>
      </c>
      <c r="H37" s="94" t="s">
        <v>39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42</v>
      </c>
      <c r="E61" s="29"/>
      <c r="F61" s="97" t="s">
        <v>43</v>
      </c>
      <c r="G61" s="39" t="s">
        <v>42</v>
      </c>
      <c r="H61" s="29"/>
      <c r="I61" s="29"/>
      <c r="J61" s="98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42</v>
      </c>
      <c r="E76" s="29"/>
      <c r="F76" s="97" t="s">
        <v>43</v>
      </c>
      <c r="G76" s="39" t="s">
        <v>42</v>
      </c>
      <c r="H76" s="29"/>
      <c r="I76" s="29"/>
      <c r="J76" s="98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75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174" t="str">
        <f>E7</f>
        <v>Oplotenie zberného dvora</v>
      </c>
      <c r="F85" s="201"/>
      <c r="G85" s="201"/>
      <c r="H85" s="201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16</v>
      </c>
      <c r="D87" s="26"/>
      <c r="E87" s="26"/>
      <c r="F87" s="21" t="str">
        <f>F10</f>
        <v xml:space="preserve"> </v>
      </c>
      <c r="G87" s="26"/>
      <c r="H87" s="26"/>
      <c r="I87" s="23" t="s">
        <v>18</v>
      </c>
      <c r="J87" s="49" t="str">
        <f>IF(J10="","",J10)</f>
        <v/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5.2" customHeight="1">
      <c r="A89" s="26"/>
      <c r="B89" s="27"/>
      <c r="C89" s="23" t="s">
        <v>19</v>
      </c>
      <c r="D89" s="26"/>
      <c r="E89" s="26"/>
      <c r="F89" s="21" t="str">
        <f>E13</f>
        <v xml:space="preserve"> </v>
      </c>
      <c r="G89" s="26"/>
      <c r="H89" s="26"/>
      <c r="I89" s="23" t="s">
        <v>23</v>
      </c>
      <c r="J89" s="24" t="str">
        <f>E19</f>
        <v xml:space="preserve"> 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15.2" customHeight="1">
      <c r="A90" s="26"/>
      <c r="B90" s="27"/>
      <c r="C90" s="23" t="s">
        <v>22</v>
      </c>
      <c r="D90" s="26"/>
      <c r="E90" s="26"/>
      <c r="F90" s="21" t="str">
        <f>IF(E16="","",E16)</f>
        <v xml:space="preserve"> </v>
      </c>
      <c r="G90" s="26"/>
      <c r="H90" s="26"/>
      <c r="I90" s="23" t="s">
        <v>25</v>
      </c>
      <c r="J90" s="24" t="str">
        <f>E22</f>
        <v xml:space="preserve"> </v>
      </c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76</v>
      </c>
      <c r="D92" s="91"/>
      <c r="E92" s="91"/>
      <c r="F92" s="91"/>
      <c r="G92" s="91"/>
      <c r="H92" s="91"/>
      <c r="I92" s="91"/>
      <c r="J92" s="100" t="s">
        <v>77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78</v>
      </c>
      <c r="D94" s="26"/>
      <c r="E94" s="26"/>
      <c r="F94" s="26"/>
      <c r="G94" s="26"/>
      <c r="H94" s="26"/>
      <c r="I94" s="26"/>
      <c r="J94" s="65">
        <f>J120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79</v>
      </c>
    </row>
    <row r="95" spans="1:47" s="9" customFormat="1" ht="24.95" customHeight="1">
      <c r="B95" s="102"/>
      <c r="D95" s="103" t="s">
        <v>80</v>
      </c>
      <c r="E95" s="104"/>
      <c r="F95" s="104"/>
      <c r="G95" s="104"/>
      <c r="H95" s="104"/>
      <c r="I95" s="104"/>
      <c r="J95" s="105">
        <f>J121</f>
        <v>0</v>
      </c>
      <c r="L95" s="102"/>
    </row>
    <row r="96" spans="1:47" s="10" customFormat="1" ht="19.899999999999999" customHeight="1">
      <c r="B96" s="106"/>
      <c r="D96" s="107" t="s">
        <v>81</v>
      </c>
      <c r="E96" s="108"/>
      <c r="F96" s="108"/>
      <c r="G96" s="108"/>
      <c r="H96" s="108"/>
      <c r="I96" s="108"/>
      <c r="J96" s="109">
        <f>J122</f>
        <v>0</v>
      </c>
      <c r="L96" s="106"/>
    </row>
    <row r="97" spans="1:31" s="10" customFormat="1" ht="19.899999999999999" customHeight="1">
      <c r="B97" s="106"/>
      <c r="D97" s="107" t="s">
        <v>82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1:31" s="10" customFormat="1" ht="19.899999999999999" customHeight="1">
      <c r="B98" s="106"/>
      <c r="D98" s="107" t="s">
        <v>83</v>
      </c>
      <c r="E98" s="108"/>
      <c r="F98" s="108"/>
      <c r="G98" s="108"/>
      <c r="H98" s="108"/>
      <c r="I98" s="108"/>
      <c r="J98" s="109">
        <f>J130</f>
        <v>0</v>
      </c>
      <c r="L98" s="106"/>
    </row>
    <row r="99" spans="1:31" s="10" customFormat="1" ht="19.899999999999999" customHeight="1">
      <c r="B99" s="106"/>
      <c r="D99" s="107" t="s">
        <v>84</v>
      </c>
      <c r="E99" s="108"/>
      <c r="F99" s="108"/>
      <c r="G99" s="108"/>
      <c r="H99" s="108"/>
      <c r="I99" s="108"/>
      <c r="J99" s="109">
        <f>J137</f>
        <v>0</v>
      </c>
      <c r="L99" s="106"/>
    </row>
    <row r="100" spans="1:31" s="10" customFormat="1" ht="19.899999999999999" customHeight="1">
      <c r="B100" s="106"/>
      <c r="D100" s="107" t="s">
        <v>85</v>
      </c>
      <c r="E100" s="108"/>
      <c r="F100" s="108"/>
      <c r="G100" s="108"/>
      <c r="H100" s="108"/>
      <c r="I100" s="108"/>
      <c r="J100" s="109">
        <f>J142</f>
        <v>0</v>
      </c>
      <c r="L100" s="106"/>
    </row>
    <row r="101" spans="1:31" s="9" customFormat="1" ht="24.95" customHeight="1">
      <c r="B101" s="102"/>
      <c r="D101" s="103" t="s">
        <v>86</v>
      </c>
      <c r="E101" s="104"/>
      <c r="F101" s="104"/>
      <c r="G101" s="104"/>
      <c r="H101" s="104"/>
      <c r="I101" s="104"/>
      <c r="J101" s="105">
        <f>J144</f>
        <v>0</v>
      </c>
      <c r="L101" s="102"/>
    </row>
    <row r="102" spans="1:31" s="10" customFormat="1" ht="19.899999999999999" customHeight="1">
      <c r="B102" s="106"/>
      <c r="D102" s="107" t="s">
        <v>87</v>
      </c>
      <c r="E102" s="108"/>
      <c r="F102" s="108"/>
      <c r="G102" s="108"/>
      <c r="H102" s="108"/>
      <c r="I102" s="108"/>
      <c r="J102" s="109">
        <f>J145</f>
        <v>0</v>
      </c>
      <c r="L102" s="106"/>
    </row>
    <row r="103" spans="1:31" s="2" customFormat="1" ht="21.75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5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8" spans="1:31" s="2" customFormat="1" ht="6.95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5" customHeight="1">
      <c r="A109" s="26"/>
      <c r="B109" s="27"/>
      <c r="C109" s="18" t="s">
        <v>88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13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74" t="str">
        <f>E7</f>
        <v>Oplotenie zberného dvora</v>
      </c>
      <c r="F112" s="201"/>
      <c r="G112" s="201"/>
      <c r="H112" s="201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16</v>
      </c>
      <c r="D114" s="26"/>
      <c r="E114" s="26"/>
      <c r="F114" s="21" t="str">
        <f>F10</f>
        <v xml:space="preserve"> </v>
      </c>
      <c r="G114" s="26"/>
      <c r="H114" s="26"/>
      <c r="I114" s="23" t="s">
        <v>18</v>
      </c>
      <c r="J114" s="49" t="str">
        <f>IF(J10="","",J10)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19</v>
      </c>
      <c r="D116" s="26"/>
      <c r="E116" s="26"/>
      <c r="F116" s="21" t="str">
        <f>E13</f>
        <v xml:space="preserve"> </v>
      </c>
      <c r="G116" s="26"/>
      <c r="H116" s="26"/>
      <c r="I116" s="23" t="s">
        <v>23</v>
      </c>
      <c r="J116" s="24" t="str">
        <f>E19</f>
        <v xml:space="preserve"> 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22</v>
      </c>
      <c r="D117" s="26"/>
      <c r="E117" s="26"/>
      <c r="F117" s="21" t="str">
        <f>IF(E16="","",E16)</f>
        <v xml:space="preserve"> </v>
      </c>
      <c r="G117" s="26"/>
      <c r="H117" s="26"/>
      <c r="I117" s="23" t="s">
        <v>25</v>
      </c>
      <c r="J117" s="24" t="str">
        <f>E22</f>
        <v xml:space="preserve"> </v>
      </c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0"/>
      <c r="B119" s="111"/>
      <c r="C119" s="112" t="s">
        <v>89</v>
      </c>
      <c r="D119" s="113" t="s">
        <v>52</v>
      </c>
      <c r="E119" s="113" t="s">
        <v>48</v>
      </c>
      <c r="F119" s="113" t="s">
        <v>49</v>
      </c>
      <c r="G119" s="113" t="s">
        <v>90</v>
      </c>
      <c r="H119" s="113" t="s">
        <v>91</v>
      </c>
      <c r="I119" s="113" t="s">
        <v>92</v>
      </c>
      <c r="J119" s="114" t="s">
        <v>77</v>
      </c>
      <c r="K119" s="115" t="s">
        <v>93</v>
      </c>
      <c r="L119" s="116"/>
      <c r="M119" s="56" t="s">
        <v>1</v>
      </c>
      <c r="N119" s="57" t="s">
        <v>31</v>
      </c>
      <c r="O119" s="57" t="s">
        <v>94</v>
      </c>
      <c r="P119" s="57" t="s">
        <v>95</v>
      </c>
      <c r="Q119" s="57" t="s">
        <v>96</v>
      </c>
      <c r="R119" s="57" t="s">
        <v>97</v>
      </c>
      <c r="S119" s="57" t="s">
        <v>98</v>
      </c>
      <c r="T119" s="58" t="s">
        <v>99</v>
      </c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</row>
    <row r="120" spans="1:65" s="2" customFormat="1" ht="22.9" customHeight="1">
      <c r="A120" s="26"/>
      <c r="B120" s="27"/>
      <c r="C120" s="63" t="s">
        <v>78</v>
      </c>
      <c r="D120" s="26"/>
      <c r="E120" s="26"/>
      <c r="F120" s="26"/>
      <c r="G120" s="26"/>
      <c r="H120" s="26"/>
      <c r="I120" s="26"/>
      <c r="J120" s="117">
        <f>BK120</f>
        <v>0</v>
      </c>
      <c r="K120" s="26"/>
      <c r="L120" s="27"/>
      <c r="M120" s="59"/>
      <c r="N120" s="50"/>
      <c r="O120" s="60"/>
      <c r="P120" s="118">
        <f>P121+P144</f>
        <v>652.62953384000002</v>
      </c>
      <c r="Q120" s="60"/>
      <c r="R120" s="118">
        <f>R121+R144</f>
        <v>85.555592270000005</v>
      </c>
      <c r="S120" s="60"/>
      <c r="T120" s="119">
        <f>T121+T144</f>
        <v>101.08800000000001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66</v>
      </c>
      <c r="AU120" s="14" t="s">
        <v>79</v>
      </c>
      <c r="BK120" s="120">
        <f>BK121+BK144</f>
        <v>0</v>
      </c>
    </row>
    <row r="121" spans="1:65" s="12" customFormat="1" ht="25.9" customHeight="1">
      <c r="B121" s="121"/>
      <c r="D121" s="122" t="s">
        <v>66</v>
      </c>
      <c r="E121" s="123" t="s">
        <v>100</v>
      </c>
      <c r="F121" s="123" t="s">
        <v>101</v>
      </c>
      <c r="J121" s="124">
        <f>J122+J128+J130+J137+J142</f>
        <v>0</v>
      </c>
      <c r="L121" s="121"/>
      <c r="M121" s="125"/>
      <c r="N121" s="126"/>
      <c r="O121" s="126"/>
      <c r="P121" s="127">
        <f>P122+P128+P130+P137+P142</f>
        <v>632.12921384000003</v>
      </c>
      <c r="Q121" s="126"/>
      <c r="R121" s="127">
        <f>R122+R128+R130+R137+R142</f>
        <v>85.450908269999999</v>
      </c>
      <c r="S121" s="126"/>
      <c r="T121" s="128">
        <f>T122+T128+T130+T137+T142</f>
        <v>101.08800000000001</v>
      </c>
      <c r="AR121" s="122" t="s">
        <v>72</v>
      </c>
      <c r="AT121" s="129" t="s">
        <v>66</v>
      </c>
      <c r="AU121" s="129" t="s">
        <v>67</v>
      </c>
      <c r="AY121" s="122" t="s">
        <v>102</v>
      </c>
      <c r="BK121" s="130">
        <f>BK122+BK128+BK130+BK137+BK142</f>
        <v>0</v>
      </c>
    </row>
    <row r="122" spans="1:65" s="12" customFormat="1" ht="22.9" customHeight="1">
      <c r="B122" s="121"/>
      <c r="D122" s="122" t="s">
        <v>66</v>
      </c>
      <c r="E122" s="131" t="s">
        <v>72</v>
      </c>
      <c r="F122" s="131" t="s">
        <v>103</v>
      </c>
      <c r="J122" s="132">
        <f>SUM(J123:J127)</f>
        <v>0</v>
      </c>
      <c r="L122" s="121"/>
      <c r="M122" s="125"/>
      <c r="N122" s="126"/>
      <c r="O122" s="126"/>
      <c r="P122" s="127">
        <f>SUM(P123:P127)</f>
        <v>91.344840000000005</v>
      </c>
      <c r="Q122" s="126"/>
      <c r="R122" s="127">
        <f>SUM(R123:R127)</f>
        <v>0</v>
      </c>
      <c r="S122" s="126"/>
      <c r="T122" s="128">
        <f>SUM(T123:T127)</f>
        <v>0</v>
      </c>
      <c r="AR122" s="122" t="s">
        <v>72</v>
      </c>
      <c r="AT122" s="129" t="s">
        <v>66</v>
      </c>
      <c r="AU122" s="129" t="s">
        <v>72</v>
      </c>
      <c r="AY122" s="122" t="s">
        <v>102</v>
      </c>
      <c r="BK122" s="130">
        <f>SUM(BK123:BK127)</f>
        <v>0</v>
      </c>
    </row>
    <row r="123" spans="1:65" s="2" customFormat="1" ht="14.45" customHeight="1">
      <c r="A123" s="26"/>
      <c r="B123" s="133"/>
      <c r="C123" s="134" t="s">
        <v>72</v>
      </c>
      <c r="D123" s="134" t="s">
        <v>104</v>
      </c>
      <c r="E123" s="135" t="s">
        <v>105</v>
      </c>
      <c r="F123" s="136" t="s">
        <v>106</v>
      </c>
      <c r="G123" s="137" t="s">
        <v>107</v>
      </c>
      <c r="H123" s="138">
        <v>7.56</v>
      </c>
      <c r="I123" s="139"/>
      <c r="J123" s="139">
        <f>H123*I123</f>
        <v>0</v>
      </c>
      <c r="K123" s="140"/>
      <c r="L123" s="27"/>
      <c r="M123" s="141" t="s">
        <v>1</v>
      </c>
      <c r="N123" s="142" t="s">
        <v>33</v>
      </c>
      <c r="O123" s="143">
        <v>2.5139999999999998</v>
      </c>
      <c r="P123" s="143">
        <f>O123*H123</f>
        <v>19.005839999999999</v>
      </c>
      <c r="Q123" s="143">
        <v>0</v>
      </c>
      <c r="R123" s="143">
        <f>Q123*H123</f>
        <v>0</v>
      </c>
      <c r="S123" s="143">
        <v>0</v>
      </c>
      <c r="T123" s="144">
        <f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108</v>
      </c>
      <c r="AT123" s="145" t="s">
        <v>104</v>
      </c>
      <c r="AU123" s="145" t="s">
        <v>109</v>
      </c>
      <c r="AY123" s="14" t="s">
        <v>102</v>
      </c>
      <c r="BE123" s="146">
        <f>IF(N123="základná",J123,0)</f>
        <v>0</v>
      </c>
      <c r="BF123" s="146">
        <f>IF(N123="znížená",J123,0)</f>
        <v>0</v>
      </c>
      <c r="BG123" s="146">
        <f>IF(N123="zákl. prenesená",J123,0)</f>
        <v>0</v>
      </c>
      <c r="BH123" s="146">
        <f>IF(N123="zníž. prenesená",J123,0)</f>
        <v>0</v>
      </c>
      <c r="BI123" s="146">
        <f>IF(N123="nulová",J123,0)</f>
        <v>0</v>
      </c>
      <c r="BJ123" s="14" t="s">
        <v>109</v>
      </c>
      <c r="BK123" s="146">
        <f>ROUND(I123*H123,2)</f>
        <v>0</v>
      </c>
      <c r="BL123" s="14" t="s">
        <v>108</v>
      </c>
      <c r="BM123" s="145" t="s">
        <v>110</v>
      </c>
    </row>
    <row r="124" spans="1:65" s="2" customFormat="1" ht="37.9" customHeight="1">
      <c r="A124" s="26"/>
      <c r="B124" s="133"/>
      <c r="C124" s="134" t="s">
        <v>109</v>
      </c>
      <c r="D124" s="134" t="s">
        <v>104</v>
      </c>
      <c r="E124" s="135" t="s">
        <v>111</v>
      </c>
      <c r="F124" s="136" t="s">
        <v>112</v>
      </c>
      <c r="G124" s="137" t="s">
        <v>107</v>
      </c>
      <c r="H124" s="138">
        <v>7.56</v>
      </c>
      <c r="I124" s="139"/>
      <c r="J124" s="139">
        <f t="shared" ref="J124:J127" si="0">H124*I124</f>
        <v>0</v>
      </c>
      <c r="K124" s="140"/>
      <c r="L124" s="27"/>
      <c r="M124" s="141" t="s">
        <v>1</v>
      </c>
      <c r="N124" s="142" t="s">
        <v>33</v>
      </c>
      <c r="O124" s="143">
        <v>0.61299999999999999</v>
      </c>
      <c r="P124" s="143">
        <f>O124*H124</f>
        <v>4.6342799999999995</v>
      </c>
      <c r="Q124" s="143">
        <v>0</v>
      </c>
      <c r="R124" s="143">
        <f>Q124*H124</f>
        <v>0</v>
      </c>
      <c r="S124" s="143">
        <v>0</v>
      </c>
      <c r="T124" s="144">
        <f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108</v>
      </c>
      <c r="AT124" s="145" t="s">
        <v>104</v>
      </c>
      <c r="AU124" s="145" t="s">
        <v>109</v>
      </c>
      <c r="AY124" s="14" t="s">
        <v>102</v>
      </c>
      <c r="BE124" s="146">
        <f>IF(N124="základná",J124,0)</f>
        <v>0</v>
      </c>
      <c r="BF124" s="146">
        <f>IF(N124="znížená",J124,0)</f>
        <v>0</v>
      </c>
      <c r="BG124" s="146">
        <f>IF(N124="zákl. prenesená",J124,0)</f>
        <v>0</v>
      </c>
      <c r="BH124" s="146">
        <f>IF(N124="zníž. prenesená",J124,0)</f>
        <v>0</v>
      </c>
      <c r="BI124" s="146">
        <f>IF(N124="nulová",J124,0)</f>
        <v>0</v>
      </c>
      <c r="BJ124" s="14" t="s">
        <v>109</v>
      </c>
      <c r="BK124" s="146">
        <f>ROUND(I124*H124,2)</f>
        <v>0</v>
      </c>
      <c r="BL124" s="14" t="s">
        <v>108</v>
      </c>
      <c r="BM124" s="145" t="s">
        <v>113</v>
      </c>
    </row>
    <row r="125" spans="1:65" s="2" customFormat="1" ht="14.45" customHeight="1">
      <c r="A125" s="26"/>
      <c r="B125" s="133"/>
      <c r="C125" s="134" t="s">
        <v>12</v>
      </c>
      <c r="D125" s="134" t="s">
        <v>104</v>
      </c>
      <c r="E125" s="135" t="s">
        <v>114</v>
      </c>
      <c r="F125" s="136" t="s">
        <v>115</v>
      </c>
      <c r="G125" s="137" t="s">
        <v>107</v>
      </c>
      <c r="H125" s="138">
        <v>18.047999999999998</v>
      </c>
      <c r="I125" s="139"/>
      <c r="J125" s="139">
        <f t="shared" si="0"/>
        <v>0</v>
      </c>
      <c r="K125" s="140"/>
      <c r="L125" s="27"/>
      <c r="M125" s="141" t="s">
        <v>1</v>
      </c>
      <c r="N125" s="142" t="s">
        <v>33</v>
      </c>
      <c r="O125" s="143">
        <v>2.9609999999999999</v>
      </c>
      <c r="P125" s="143">
        <f>O125*H125</f>
        <v>53.440127999999994</v>
      </c>
      <c r="Q125" s="143">
        <v>0</v>
      </c>
      <c r="R125" s="143">
        <f>Q125*H125</f>
        <v>0</v>
      </c>
      <c r="S125" s="143">
        <v>0</v>
      </c>
      <c r="T125" s="144">
        <f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108</v>
      </c>
      <c r="AT125" s="145" t="s">
        <v>104</v>
      </c>
      <c r="AU125" s="145" t="s">
        <v>109</v>
      </c>
      <c r="AY125" s="14" t="s">
        <v>102</v>
      </c>
      <c r="BE125" s="146">
        <f>IF(N125="základná",J125,0)</f>
        <v>0</v>
      </c>
      <c r="BF125" s="146">
        <f>IF(N125="znížená",J125,0)</f>
        <v>0</v>
      </c>
      <c r="BG125" s="146">
        <f>IF(N125="zákl. prenesená",J125,0)</f>
        <v>0</v>
      </c>
      <c r="BH125" s="146">
        <f>IF(N125="zníž. prenesená",J125,0)</f>
        <v>0</v>
      </c>
      <c r="BI125" s="146">
        <f>IF(N125="nulová",J125,0)</f>
        <v>0</v>
      </c>
      <c r="BJ125" s="14" t="s">
        <v>109</v>
      </c>
      <c r="BK125" s="146">
        <f>ROUND(I125*H125,2)</f>
        <v>0</v>
      </c>
      <c r="BL125" s="14" t="s">
        <v>108</v>
      </c>
      <c r="BM125" s="145" t="s">
        <v>116</v>
      </c>
    </row>
    <row r="126" spans="1:65" s="2" customFormat="1" ht="24.2" customHeight="1">
      <c r="A126" s="26"/>
      <c r="B126" s="133"/>
      <c r="C126" s="134" t="s">
        <v>108</v>
      </c>
      <c r="D126" s="134" t="s">
        <v>104</v>
      </c>
      <c r="E126" s="135" t="s">
        <v>117</v>
      </c>
      <c r="F126" s="136" t="s">
        <v>118</v>
      </c>
      <c r="G126" s="137" t="s">
        <v>107</v>
      </c>
      <c r="H126" s="138">
        <v>18.047999999999998</v>
      </c>
      <c r="I126" s="139"/>
      <c r="J126" s="139">
        <f t="shared" si="0"/>
        <v>0</v>
      </c>
      <c r="K126" s="140"/>
      <c r="L126" s="27"/>
      <c r="M126" s="141" t="s">
        <v>1</v>
      </c>
      <c r="N126" s="142" t="s">
        <v>33</v>
      </c>
      <c r="O126" s="143">
        <v>0.44700000000000001</v>
      </c>
      <c r="P126" s="143">
        <f>O126*H126</f>
        <v>8.067456</v>
      </c>
      <c r="Q126" s="143">
        <v>0</v>
      </c>
      <c r="R126" s="143">
        <f>Q126*H126</f>
        <v>0</v>
      </c>
      <c r="S126" s="143">
        <v>0</v>
      </c>
      <c r="T126" s="144">
        <f>S126*H126</f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108</v>
      </c>
      <c r="AT126" s="145" t="s">
        <v>104</v>
      </c>
      <c r="AU126" s="145" t="s">
        <v>109</v>
      </c>
      <c r="AY126" s="14" t="s">
        <v>102</v>
      </c>
      <c r="BE126" s="146">
        <f>IF(N126="základná",J126,0)</f>
        <v>0</v>
      </c>
      <c r="BF126" s="146">
        <f>IF(N126="znížená",J126,0)</f>
        <v>0</v>
      </c>
      <c r="BG126" s="146">
        <f>IF(N126="zákl. prenesená",J126,0)</f>
        <v>0</v>
      </c>
      <c r="BH126" s="146">
        <f>IF(N126="zníž. prenesená",J126,0)</f>
        <v>0</v>
      </c>
      <c r="BI126" s="146">
        <f>IF(N126="nulová",J126,0)</f>
        <v>0</v>
      </c>
      <c r="BJ126" s="14" t="s">
        <v>109</v>
      </c>
      <c r="BK126" s="146">
        <f>ROUND(I126*H126,2)</f>
        <v>0</v>
      </c>
      <c r="BL126" s="14" t="s">
        <v>108</v>
      </c>
      <c r="BM126" s="145" t="s">
        <v>119</v>
      </c>
    </row>
    <row r="127" spans="1:65" s="2" customFormat="1" ht="24.2" customHeight="1">
      <c r="A127" s="26"/>
      <c r="B127" s="133"/>
      <c r="C127" s="134" t="s">
        <v>120</v>
      </c>
      <c r="D127" s="134" t="s">
        <v>104</v>
      </c>
      <c r="E127" s="135" t="s">
        <v>121</v>
      </c>
      <c r="F127" s="136" t="s">
        <v>122</v>
      </c>
      <c r="G127" s="137" t="s">
        <v>107</v>
      </c>
      <c r="H127" s="138">
        <v>25.608000000000001</v>
      </c>
      <c r="I127" s="139"/>
      <c r="J127" s="139">
        <f t="shared" si="0"/>
        <v>0</v>
      </c>
      <c r="K127" s="140"/>
      <c r="L127" s="27"/>
      <c r="M127" s="141" t="s">
        <v>1</v>
      </c>
      <c r="N127" s="142" t="s">
        <v>33</v>
      </c>
      <c r="O127" s="143">
        <v>0.24199999999999999</v>
      </c>
      <c r="P127" s="143">
        <f>O127*H127</f>
        <v>6.1971359999999995</v>
      </c>
      <c r="Q127" s="143">
        <v>0</v>
      </c>
      <c r="R127" s="143">
        <f>Q127*H127</f>
        <v>0</v>
      </c>
      <c r="S127" s="143">
        <v>0</v>
      </c>
      <c r="T127" s="144">
        <f>S127*H127</f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108</v>
      </c>
      <c r="AT127" s="145" t="s">
        <v>104</v>
      </c>
      <c r="AU127" s="145" t="s">
        <v>109</v>
      </c>
      <c r="AY127" s="14" t="s">
        <v>102</v>
      </c>
      <c r="BE127" s="146">
        <f>IF(N127="základná",J127,0)</f>
        <v>0</v>
      </c>
      <c r="BF127" s="146">
        <f>IF(N127="znížená",J127,0)</f>
        <v>0</v>
      </c>
      <c r="BG127" s="146">
        <f>IF(N127="zákl. prenesená",J127,0)</f>
        <v>0</v>
      </c>
      <c r="BH127" s="146">
        <f>IF(N127="zníž. prenesená",J127,0)</f>
        <v>0</v>
      </c>
      <c r="BI127" s="146">
        <f>IF(N127="nulová",J127,0)</f>
        <v>0</v>
      </c>
      <c r="BJ127" s="14" t="s">
        <v>109</v>
      </c>
      <c r="BK127" s="146">
        <f>ROUND(I127*H127,2)</f>
        <v>0</v>
      </c>
      <c r="BL127" s="14" t="s">
        <v>108</v>
      </c>
      <c r="BM127" s="145" t="s">
        <v>123</v>
      </c>
    </row>
    <row r="128" spans="1:65" s="12" customFormat="1" ht="22.9" customHeight="1">
      <c r="B128" s="121"/>
      <c r="D128" s="122" t="s">
        <v>66</v>
      </c>
      <c r="E128" s="131" t="s">
        <v>109</v>
      </c>
      <c r="F128" s="131" t="s">
        <v>124</v>
      </c>
      <c r="J128" s="132">
        <f>J129</f>
        <v>0</v>
      </c>
      <c r="L128" s="121"/>
      <c r="M128" s="125"/>
      <c r="N128" s="126"/>
      <c r="O128" s="126"/>
      <c r="P128" s="127">
        <f>P129</f>
        <v>10.792029839999998</v>
      </c>
      <c r="Q128" s="126"/>
      <c r="R128" s="127">
        <f>R129</f>
        <v>41.554408269999996</v>
      </c>
      <c r="S128" s="126"/>
      <c r="T128" s="128">
        <f>T129</f>
        <v>0</v>
      </c>
      <c r="AR128" s="122" t="s">
        <v>72</v>
      </c>
      <c r="AT128" s="129" t="s">
        <v>66</v>
      </c>
      <c r="AU128" s="129" t="s">
        <v>72</v>
      </c>
      <c r="AY128" s="122" t="s">
        <v>102</v>
      </c>
      <c r="BK128" s="130">
        <f>BK129</f>
        <v>0</v>
      </c>
    </row>
    <row r="129" spans="1:65" s="2" customFormat="1" ht="14.45" customHeight="1">
      <c r="A129" s="26"/>
      <c r="B129" s="133"/>
      <c r="C129" s="134" t="s">
        <v>125</v>
      </c>
      <c r="D129" s="134" t="s">
        <v>104</v>
      </c>
      <c r="E129" s="135" t="s">
        <v>126</v>
      </c>
      <c r="F129" s="136" t="s">
        <v>127</v>
      </c>
      <c r="G129" s="137" t="s">
        <v>107</v>
      </c>
      <c r="H129" s="138">
        <v>18.588999999999999</v>
      </c>
      <c r="I129" s="139"/>
      <c r="J129" s="139">
        <f>H129*I129</f>
        <v>0</v>
      </c>
      <c r="K129" s="140"/>
      <c r="L129" s="27"/>
      <c r="M129" s="141" t="s">
        <v>1</v>
      </c>
      <c r="N129" s="142" t="s">
        <v>33</v>
      </c>
      <c r="O129" s="143">
        <v>0.58055999999999996</v>
      </c>
      <c r="P129" s="143">
        <f>O129*H129</f>
        <v>10.792029839999998</v>
      </c>
      <c r="Q129" s="143">
        <v>2.23543</v>
      </c>
      <c r="R129" s="143">
        <f>Q129*H129</f>
        <v>41.554408269999996</v>
      </c>
      <c r="S129" s="143">
        <v>0</v>
      </c>
      <c r="T129" s="144">
        <f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108</v>
      </c>
      <c r="AT129" s="145" t="s">
        <v>104</v>
      </c>
      <c r="AU129" s="145" t="s">
        <v>109</v>
      </c>
      <c r="AY129" s="14" t="s">
        <v>102</v>
      </c>
      <c r="BE129" s="146">
        <f>IF(N129="základná",J129,0)</f>
        <v>0</v>
      </c>
      <c r="BF129" s="146">
        <f>IF(N129="znížená",J129,0)</f>
        <v>0</v>
      </c>
      <c r="BG129" s="146">
        <f>IF(N129="zákl. prenesená",J129,0)</f>
        <v>0</v>
      </c>
      <c r="BH129" s="146">
        <f>IF(N129="zníž. prenesená",J129,0)</f>
        <v>0</v>
      </c>
      <c r="BI129" s="146">
        <f>IF(N129="nulová",J129,0)</f>
        <v>0</v>
      </c>
      <c r="BJ129" s="14" t="s">
        <v>109</v>
      </c>
      <c r="BK129" s="146">
        <f>ROUND(I129*H129,2)</f>
        <v>0</v>
      </c>
      <c r="BL129" s="14" t="s">
        <v>108</v>
      </c>
      <c r="BM129" s="145" t="s">
        <v>128</v>
      </c>
    </row>
    <row r="130" spans="1:65" s="12" customFormat="1" ht="22.9" customHeight="1">
      <c r="B130" s="121"/>
      <c r="D130" s="122" t="s">
        <v>66</v>
      </c>
      <c r="E130" s="131" t="s">
        <v>12</v>
      </c>
      <c r="F130" s="131" t="s">
        <v>129</v>
      </c>
      <c r="J130" s="132">
        <f>SUM(J131:J136)</f>
        <v>0</v>
      </c>
      <c r="L130" s="121"/>
      <c r="M130" s="125"/>
      <c r="N130" s="126"/>
      <c r="O130" s="126"/>
      <c r="P130" s="127">
        <f>SUM(P131:P136)</f>
        <v>180.66979000000001</v>
      </c>
      <c r="Q130" s="126"/>
      <c r="R130" s="127">
        <f>SUM(R131:R136)</f>
        <v>43.896500000000003</v>
      </c>
      <c r="S130" s="126"/>
      <c r="T130" s="128">
        <f>SUM(T131:T136)</f>
        <v>0</v>
      </c>
      <c r="AR130" s="122" t="s">
        <v>72</v>
      </c>
      <c r="AT130" s="129" t="s">
        <v>66</v>
      </c>
      <c r="AU130" s="129" t="s">
        <v>72</v>
      </c>
      <c r="AY130" s="122" t="s">
        <v>102</v>
      </c>
      <c r="BK130" s="130">
        <f>SUM(BK131:BK136)</f>
        <v>0</v>
      </c>
    </row>
    <row r="131" spans="1:65" s="2" customFormat="1" ht="37.9" customHeight="1">
      <c r="A131" s="26"/>
      <c r="B131" s="133"/>
      <c r="C131" s="134" t="s">
        <v>130</v>
      </c>
      <c r="D131" s="134" t="s">
        <v>104</v>
      </c>
      <c r="E131" s="135" t="s">
        <v>131</v>
      </c>
      <c r="F131" s="136" t="s">
        <v>132</v>
      </c>
      <c r="G131" s="137" t="s">
        <v>133</v>
      </c>
      <c r="H131" s="138">
        <v>94</v>
      </c>
      <c r="I131" s="139"/>
      <c r="J131" s="139">
        <f>H131*I131</f>
        <v>0</v>
      </c>
      <c r="K131" s="140"/>
      <c r="L131" s="27"/>
      <c r="M131" s="141" t="s">
        <v>1</v>
      </c>
      <c r="N131" s="142" t="s">
        <v>33</v>
      </c>
      <c r="O131" s="143">
        <v>0.53715999999999997</v>
      </c>
      <c r="P131" s="143">
        <f t="shared" ref="P131:P136" si="1">O131*H131</f>
        <v>50.493040000000001</v>
      </c>
      <c r="Q131" s="143">
        <v>0</v>
      </c>
      <c r="R131" s="143">
        <f t="shared" ref="R131:R136" si="2">Q131*H131</f>
        <v>0</v>
      </c>
      <c r="S131" s="143">
        <v>0</v>
      </c>
      <c r="T131" s="144">
        <f t="shared" ref="T131:T136" si="3">S131*H131</f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108</v>
      </c>
      <c r="AT131" s="145" t="s">
        <v>104</v>
      </c>
      <c r="AU131" s="145" t="s">
        <v>109</v>
      </c>
      <c r="AY131" s="14" t="s">
        <v>102</v>
      </c>
      <c r="BE131" s="146">
        <f t="shared" ref="BE131:BE136" si="4">IF(N131="základná",J131,0)</f>
        <v>0</v>
      </c>
      <c r="BF131" s="146">
        <f t="shared" ref="BF131:BF136" si="5">IF(N131="znížená",J131,0)</f>
        <v>0</v>
      </c>
      <c r="BG131" s="146">
        <f t="shared" ref="BG131:BG136" si="6">IF(N131="zákl. prenesená",J131,0)</f>
        <v>0</v>
      </c>
      <c r="BH131" s="146">
        <f t="shared" ref="BH131:BH136" si="7">IF(N131="zníž. prenesená",J131,0)</f>
        <v>0</v>
      </c>
      <c r="BI131" s="146">
        <f t="shared" ref="BI131:BI136" si="8">IF(N131="nulová",J131,0)</f>
        <v>0</v>
      </c>
      <c r="BJ131" s="14" t="s">
        <v>109</v>
      </c>
      <c r="BK131" s="146">
        <f t="shared" ref="BK131:BK136" si="9">ROUND(I131*H131,2)</f>
        <v>0</v>
      </c>
      <c r="BL131" s="14" t="s">
        <v>108</v>
      </c>
      <c r="BM131" s="145" t="s">
        <v>134</v>
      </c>
    </row>
    <row r="132" spans="1:65" s="2" customFormat="1" ht="24.2" customHeight="1">
      <c r="A132" s="26"/>
      <c r="B132" s="133"/>
      <c r="C132" s="147" t="s">
        <v>135</v>
      </c>
      <c r="D132" s="147" t="s">
        <v>136</v>
      </c>
      <c r="E132" s="148" t="s">
        <v>137</v>
      </c>
      <c r="F132" s="149" t="s">
        <v>138</v>
      </c>
      <c r="G132" s="150" t="s">
        <v>133</v>
      </c>
      <c r="H132" s="151">
        <v>91</v>
      </c>
      <c r="I132" s="152"/>
      <c r="J132" s="152">
        <f>H132*I132</f>
        <v>0</v>
      </c>
      <c r="K132" s="153"/>
      <c r="L132" s="154"/>
      <c r="M132" s="155" t="s">
        <v>1</v>
      </c>
      <c r="N132" s="156" t="s">
        <v>33</v>
      </c>
      <c r="O132" s="143">
        <v>0</v>
      </c>
      <c r="P132" s="143">
        <f t="shared" si="1"/>
        <v>0</v>
      </c>
      <c r="Q132" s="143">
        <v>8.5000000000000006E-2</v>
      </c>
      <c r="R132" s="143">
        <f t="shared" si="2"/>
        <v>7.7350000000000003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135</v>
      </c>
      <c r="AT132" s="145" t="s">
        <v>136</v>
      </c>
      <c r="AU132" s="145" t="s">
        <v>109</v>
      </c>
      <c r="AY132" s="14" t="s">
        <v>102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109</v>
      </c>
      <c r="BK132" s="146">
        <f t="shared" si="9"/>
        <v>0</v>
      </c>
      <c r="BL132" s="14" t="s">
        <v>108</v>
      </c>
      <c r="BM132" s="145" t="s">
        <v>139</v>
      </c>
    </row>
    <row r="133" spans="1:65" s="2" customFormat="1" ht="24.2" customHeight="1">
      <c r="A133" s="26"/>
      <c r="B133" s="133"/>
      <c r="C133" s="147" t="s">
        <v>140</v>
      </c>
      <c r="D133" s="147" t="s">
        <v>136</v>
      </c>
      <c r="E133" s="148" t="s">
        <v>141</v>
      </c>
      <c r="F133" s="149" t="s">
        <v>142</v>
      </c>
      <c r="G133" s="150" t="s">
        <v>133</v>
      </c>
      <c r="H133" s="151">
        <v>1</v>
      </c>
      <c r="I133" s="152"/>
      <c r="J133" s="152">
        <f t="shared" ref="J133:J134" si="10">H133*I133</f>
        <v>0</v>
      </c>
      <c r="K133" s="153"/>
      <c r="L133" s="154"/>
      <c r="M133" s="155" t="s">
        <v>1</v>
      </c>
      <c r="N133" s="156" t="s">
        <v>33</v>
      </c>
      <c r="O133" s="143">
        <v>0</v>
      </c>
      <c r="P133" s="143">
        <f t="shared" si="1"/>
        <v>0</v>
      </c>
      <c r="Q133" s="143">
        <v>0.11</v>
      </c>
      <c r="R133" s="143">
        <f t="shared" si="2"/>
        <v>0.11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135</v>
      </c>
      <c r="AT133" s="145" t="s">
        <v>136</v>
      </c>
      <c r="AU133" s="145" t="s">
        <v>109</v>
      </c>
      <c r="AY133" s="14" t="s">
        <v>102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109</v>
      </c>
      <c r="BK133" s="146">
        <f t="shared" si="9"/>
        <v>0</v>
      </c>
      <c r="BL133" s="14" t="s">
        <v>108</v>
      </c>
      <c r="BM133" s="145" t="s">
        <v>143</v>
      </c>
    </row>
    <row r="134" spans="1:65" s="2" customFormat="1" ht="24.2" customHeight="1">
      <c r="A134" s="26"/>
      <c r="B134" s="133"/>
      <c r="C134" s="147" t="s">
        <v>144</v>
      </c>
      <c r="D134" s="147" t="s">
        <v>136</v>
      </c>
      <c r="E134" s="148" t="s">
        <v>145</v>
      </c>
      <c r="F134" s="149" t="s">
        <v>146</v>
      </c>
      <c r="G134" s="150" t="s">
        <v>133</v>
      </c>
      <c r="H134" s="151">
        <v>2</v>
      </c>
      <c r="I134" s="152"/>
      <c r="J134" s="152">
        <f t="shared" si="10"/>
        <v>0</v>
      </c>
      <c r="K134" s="153"/>
      <c r="L134" s="154"/>
      <c r="M134" s="155" t="s">
        <v>1</v>
      </c>
      <c r="N134" s="156" t="s">
        <v>33</v>
      </c>
      <c r="O134" s="143">
        <v>0</v>
      </c>
      <c r="P134" s="143">
        <f t="shared" si="1"/>
        <v>0</v>
      </c>
      <c r="Q134" s="143">
        <v>0.1</v>
      </c>
      <c r="R134" s="143">
        <f t="shared" si="2"/>
        <v>0.2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135</v>
      </c>
      <c r="AT134" s="145" t="s">
        <v>136</v>
      </c>
      <c r="AU134" s="145" t="s">
        <v>109</v>
      </c>
      <c r="AY134" s="14" t="s">
        <v>102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109</v>
      </c>
      <c r="BK134" s="146">
        <f t="shared" si="9"/>
        <v>0</v>
      </c>
      <c r="BL134" s="14" t="s">
        <v>108</v>
      </c>
      <c r="BM134" s="145" t="s">
        <v>147</v>
      </c>
    </row>
    <row r="135" spans="1:65" s="2" customFormat="1" ht="37.9" customHeight="1">
      <c r="A135" s="26"/>
      <c r="B135" s="133"/>
      <c r="C135" s="134" t="s">
        <v>148</v>
      </c>
      <c r="D135" s="134" t="s">
        <v>104</v>
      </c>
      <c r="E135" s="135" t="s">
        <v>149</v>
      </c>
      <c r="F135" s="136" t="s">
        <v>150</v>
      </c>
      <c r="G135" s="137" t="s">
        <v>151</v>
      </c>
      <c r="H135" s="138">
        <v>465</v>
      </c>
      <c r="I135" s="139"/>
      <c r="J135" s="139">
        <f>H135*I135</f>
        <v>0</v>
      </c>
      <c r="K135" s="140"/>
      <c r="L135" s="27"/>
      <c r="M135" s="141" t="s">
        <v>1</v>
      </c>
      <c r="N135" s="142" t="s">
        <v>33</v>
      </c>
      <c r="O135" s="143">
        <v>0.27994999999999998</v>
      </c>
      <c r="P135" s="143">
        <f t="shared" si="1"/>
        <v>130.17675</v>
      </c>
      <c r="Q135" s="143">
        <v>2.0999999999999999E-3</v>
      </c>
      <c r="R135" s="143">
        <f t="shared" si="2"/>
        <v>0.97649999999999992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108</v>
      </c>
      <c r="AT135" s="145" t="s">
        <v>104</v>
      </c>
      <c r="AU135" s="145" t="s">
        <v>109</v>
      </c>
      <c r="AY135" s="14" t="s">
        <v>102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109</v>
      </c>
      <c r="BK135" s="146">
        <f t="shared" si="9"/>
        <v>0</v>
      </c>
      <c r="BL135" s="14" t="s">
        <v>108</v>
      </c>
      <c r="BM135" s="145" t="s">
        <v>152</v>
      </c>
    </row>
    <row r="136" spans="1:65" s="2" customFormat="1" ht="24.2" customHeight="1">
      <c r="A136" s="26"/>
      <c r="B136" s="133"/>
      <c r="C136" s="147" t="s">
        <v>153</v>
      </c>
      <c r="D136" s="147" t="s">
        <v>136</v>
      </c>
      <c r="E136" s="148" t="s">
        <v>154</v>
      </c>
      <c r="F136" s="149" t="s">
        <v>155</v>
      </c>
      <c r="G136" s="150" t="s">
        <v>133</v>
      </c>
      <c r="H136" s="151">
        <v>465</v>
      </c>
      <c r="I136" s="152"/>
      <c r="J136" s="152">
        <f>H136*I136</f>
        <v>0</v>
      </c>
      <c r="K136" s="153"/>
      <c r="L136" s="154"/>
      <c r="M136" s="155" t="s">
        <v>1</v>
      </c>
      <c r="N136" s="156" t="s">
        <v>33</v>
      </c>
      <c r="O136" s="143">
        <v>0</v>
      </c>
      <c r="P136" s="143">
        <f t="shared" si="1"/>
        <v>0</v>
      </c>
      <c r="Q136" s="143">
        <v>7.4999999999999997E-2</v>
      </c>
      <c r="R136" s="143">
        <f t="shared" si="2"/>
        <v>34.875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135</v>
      </c>
      <c r="AT136" s="145" t="s">
        <v>136</v>
      </c>
      <c r="AU136" s="145" t="s">
        <v>109</v>
      </c>
      <c r="AY136" s="14" t="s">
        <v>102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109</v>
      </c>
      <c r="BK136" s="146">
        <f t="shared" si="9"/>
        <v>0</v>
      </c>
      <c r="BL136" s="14" t="s">
        <v>108</v>
      </c>
      <c r="BM136" s="145" t="s">
        <v>156</v>
      </c>
    </row>
    <row r="137" spans="1:65" s="12" customFormat="1" ht="22.9" customHeight="1">
      <c r="B137" s="121"/>
      <c r="D137" s="122" t="s">
        <v>66</v>
      </c>
      <c r="E137" s="131" t="s">
        <v>140</v>
      </c>
      <c r="F137" s="131" t="s">
        <v>157</v>
      </c>
      <c r="J137" s="132">
        <f>SUM(J138:J141)</f>
        <v>0</v>
      </c>
      <c r="L137" s="121"/>
      <c r="M137" s="125"/>
      <c r="N137" s="126"/>
      <c r="O137" s="126"/>
      <c r="P137" s="127">
        <f>SUM(P138:P141)</f>
        <v>254.68485000000001</v>
      </c>
      <c r="Q137" s="126"/>
      <c r="R137" s="127">
        <f>SUM(R138:R141)</f>
        <v>0</v>
      </c>
      <c r="S137" s="126"/>
      <c r="T137" s="128">
        <f>SUM(T138:T141)</f>
        <v>101.08800000000001</v>
      </c>
      <c r="AR137" s="122" t="s">
        <v>72</v>
      </c>
      <c r="AT137" s="129" t="s">
        <v>66</v>
      </c>
      <c r="AU137" s="129" t="s">
        <v>72</v>
      </c>
      <c r="AY137" s="122" t="s">
        <v>102</v>
      </c>
      <c r="BK137" s="130">
        <f>SUM(BK138:BK141)</f>
        <v>0</v>
      </c>
    </row>
    <row r="138" spans="1:65" s="2" customFormat="1" ht="24.2" customHeight="1">
      <c r="A138" s="26"/>
      <c r="B138" s="133"/>
      <c r="C138" s="161" t="s">
        <v>158</v>
      </c>
      <c r="D138" s="161" t="s">
        <v>104</v>
      </c>
      <c r="E138" s="162" t="s">
        <v>159</v>
      </c>
      <c r="F138" s="163" t="s">
        <v>160</v>
      </c>
      <c r="G138" s="164" t="s">
        <v>151</v>
      </c>
      <c r="H138" s="165">
        <v>312</v>
      </c>
      <c r="I138" s="166"/>
      <c r="J138" s="166">
        <f>H138*I138</f>
        <v>0</v>
      </c>
      <c r="K138" s="140"/>
      <c r="L138" s="27"/>
      <c r="M138" s="141" t="s">
        <v>1</v>
      </c>
      <c r="N138" s="142" t="s">
        <v>33</v>
      </c>
      <c r="O138" s="143">
        <v>0.61599999999999999</v>
      </c>
      <c r="P138" s="143">
        <f>O138*H138</f>
        <v>192.19200000000001</v>
      </c>
      <c r="Q138" s="143">
        <v>0</v>
      </c>
      <c r="R138" s="143">
        <f>Q138*H138</f>
        <v>0</v>
      </c>
      <c r="S138" s="143">
        <v>0.32400000000000001</v>
      </c>
      <c r="T138" s="144">
        <f>S138*H138</f>
        <v>101.08800000000001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108</v>
      </c>
      <c r="AT138" s="145" t="s">
        <v>104</v>
      </c>
      <c r="AU138" s="145" t="s">
        <v>109</v>
      </c>
      <c r="AY138" s="14" t="s">
        <v>102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4" t="s">
        <v>109</v>
      </c>
      <c r="BK138" s="146">
        <f>ROUND(I138*H138,2)</f>
        <v>0</v>
      </c>
      <c r="BL138" s="14" t="s">
        <v>108</v>
      </c>
      <c r="BM138" s="145" t="s">
        <v>161</v>
      </c>
    </row>
    <row r="139" spans="1:65" s="2" customFormat="1" ht="14.45" customHeight="1">
      <c r="A139" s="26"/>
      <c r="B139" s="133"/>
      <c r="C139" s="134">
        <v>14</v>
      </c>
      <c r="D139" s="134" t="s">
        <v>104</v>
      </c>
      <c r="E139" s="135" t="s">
        <v>162</v>
      </c>
      <c r="F139" s="136" t="s">
        <v>163</v>
      </c>
      <c r="G139" s="137" t="s">
        <v>164</v>
      </c>
      <c r="H139" s="138">
        <v>92.581999999999994</v>
      </c>
      <c r="I139" s="139"/>
      <c r="J139" s="166">
        <f t="shared" ref="J139:J141" si="11">H139*I139</f>
        <v>0</v>
      </c>
      <c r="K139" s="140"/>
      <c r="L139" s="27"/>
      <c r="M139" s="141" t="s">
        <v>1</v>
      </c>
      <c r="N139" s="142" t="s">
        <v>33</v>
      </c>
      <c r="O139" s="143">
        <v>0.59799999999999998</v>
      </c>
      <c r="P139" s="143">
        <f>O139*H139</f>
        <v>55.364035999999992</v>
      </c>
      <c r="Q139" s="143">
        <v>0</v>
      </c>
      <c r="R139" s="143">
        <f>Q139*H139</f>
        <v>0</v>
      </c>
      <c r="S139" s="143">
        <v>0</v>
      </c>
      <c r="T139" s="144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108</v>
      </c>
      <c r="AT139" s="145" t="s">
        <v>104</v>
      </c>
      <c r="AU139" s="145" t="s">
        <v>109</v>
      </c>
      <c r="AY139" s="14" t="s">
        <v>102</v>
      </c>
      <c r="BE139" s="146">
        <f>IF(N139="základná",J139,0)</f>
        <v>0</v>
      </c>
      <c r="BF139" s="146">
        <f>IF(N139="znížená",J139,0)</f>
        <v>0</v>
      </c>
      <c r="BG139" s="146">
        <f>IF(N139="zákl. prenesená",J139,0)</f>
        <v>0</v>
      </c>
      <c r="BH139" s="146">
        <f>IF(N139="zníž. prenesená",J139,0)</f>
        <v>0</v>
      </c>
      <c r="BI139" s="146">
        <f>IF(N139="nulová",J139,0)</f>
        <v>0</v>
      </c>
      <c r="BJ139" s="14" t="s">
        <v>109</v>
      </c>
      <c r="BK139" s="146">
        <f>ROUND(I139*H139,2)</f>
        <v>0</v>
      </c>
      <c r="BL139" s="14" t="s">
        <v>108</v>
      </c>
      <c r="BM139" s="145" t="s">
        <v>165</v>
      </c>
    </row>
    <row r="140" spans="1:65" s="2" customFormat="1" ht="24.2" customHeight="1">
      <c r="A140" s="26"/>
      <c r="B140" s="133"/>
      <c r="C140" s="134">
        <v>15</v>
      </c>
      <c r="D140" s="134" t="s">
        <v>104</v>
      </c>
      <c r="E140" s="135" t="s">
        <v>167</v>
      </c>
      <c r="F140" s="136" t="s">
        <v>168</v>
      </c>
      <c r="G140" s="137" t="s">
        <v>164</v>
      </c>
      <c r="H140" s="138">
        <v>1018.402</v>
      </c>
      <c r="I140" s="139"/>
      <c r="J140" s="166">
        <f t="shared" si="11"/>
        <v>0</v>
      </c>
      <c r="K140" s="140"/>
      <c r="L140" s="27"/>
      <c r="M140" s="141" t="s">
        <v>1</v>
      </c>
      <c r="N140" s="142" t="s">
        <v>33</v>
      </c>
      <c r="O140" s="143">
        <v>7.0000000000000001E-3</v>
      </c>
      <c r="P140" s="143">
        <f>O140*H140</f>
        <v>7.1288140000000002</v>
      </c>
      <c r="Q140" s="143">
        <v>0</v>
      </c>
      <c r="R140" s="143">
        <f>Q140*H140</f>
        <v>0</v>
      </c>
      <c r="S140" s="143">
        <v>0</v>
      </c>
      <c r="T140" s="144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108</v>
      </c>
      <c r="AT140" s="145" t="s">
        <v>104</v>
      </c>
      <c r="AU140" s="145" t="s">
        <v>109</v>
      </c>
      <c r="AY140" s="14" t="s">
        <v>102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4" t="s">
        <v>109</v>
      </c>
      <c r="BK140" s="146">
        <f>ROUND(I140*H140,2)</f>
        <v>0</v>
      </c>
      <c r="BL140" s="14" t="s">
        <v>108</v>
      </c>
      <c r="BM140" s="145" t="s">
        <v>169</v>
      </c>
    </row>
    <row r="141" spans="1:65" s="2" customFormat="1" ht="24.2" customHeight="1">
      <c r="A141" s="26"/>
      <c r="B141" s="133"/>
      <c r="C141" s="134">
        <v>16</v>
      </c>
      <c r="D141" s="134" t="s">
        <v>104</v>
      </c>
      <c r="E141" s="135" t="s">
        <v>170</v>
      </c>
      <c r="F141" s="136" t="s">
        <v>171</v>
      </c>
      <c r="G141" s="137" t="s">
        <v>164</v>
      </c>
      <c r="H141" s="138">
        <v>92.581999999999994</v>
      </c>
      <c r="I141" s="139"/>
      <c r="J141" s="166">
        <f t="shared" si="11"/>
        <v>0</v>
      </c>
      <c r="K141" s="140"/>
      <c r="L141" s="27"/>
      <c r="M141" s="141" t="s">
        <v>1</v>
      </c>
      <c r="N141" s="142" t="s">
        <v>33</v>
      </c>
      <c r="O141" s="143">
        <v>0</v>
      </c>
      <c r="P141" s="143">
        <f>O141*H141</f>
        <v>0</v>
      </c>
      <c r="Q141" s="143">
        <v>0</v>
      </c>
      <c r="R141" s="143">
        <f>Q141*H141</f>
        <v>0</v>
      </c>
      <c r="S141" s="143">
        <v>0</v>
      </c>
      <c r="T141" s="144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108</v>
      </c>
      <c r="AT141" s="145" t="s">
        <v>104</v>
      </c>
      <c r="AU141" s="145" t="s">
        <v>109</v>
      </c>
      <c r="AY141" s="14" t="s">
        <v>102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4" t="s">
        <v>109</v>
      </c>
      <c r="BK141" s="146">
        <f>ROUND(I141*H141,2)</f>
        <v>0</v>
      </c>
      <c r="BL141" s="14" t="s">
        <v>108</v>
      </c>
      <c r="BM141" s="145" t="s">
        <v>172</v>
      </c>
    </row>
    <row r="142" spans="1:65" s="12" customFormat="1" ht="22.9" customHeight="1">
      <c r="B142" s="121"/>
      <c r="D142" s="122" t="s">
        <v>66</v>
      </c>
      <c r="E142" s="131" t="s">
        <v>173</v>
      </c>
      <c r="F142" s="131" t="s">
        <v>174</v>
      </c>
      <c r="J142" s="132">
        <f>SUM(J143)</f>
        <v>0</v>
      </c>
      <c r="L142" s="121"/>
      <c r="M142" s="125"/>
      <c r="N142" s="126"/>
      <c r="O142" s="126"/>
      <c r="P142" s="127">
        <f>P143</f>
        <v>94.637703999999999</v>
      </c>
      <c r="Q142" s="126"/>
      <c r="R142" s="127">
        <f>R143</f>
        <v>0</v>
      </c>
      <c r="S142" s="126"/>
      <c r="T142" s="128">
        <f>T143</f>
        <v>0</v>
      </c>
      <c r="AR142" s="122" t="s">
        <v>72</v>
      </c>
      <c r="AT142" s="129" t="s">
        <v>66</v>
      </c>
      <c r="AU142" s="129" t="s">
        <v>72</v>
      </c>
      <c r="AY142" s="122" t="s">
        <v>102</v>
      </c>
      <c r="BK142" s="130">
        <f>BK143</f>
        <v>0</v>
      </c>
    </row>
    <row r="143" spans="1:65" s="2" customFormat="1" ht="24.2" customHeight="1">
      <c r="A143" s="26"/>
      <c r="B143" s="133"/>
      <c r="C143" s="134">
        <v>17</v>
      </c>
      <c r="D143" s="134" t="s">
        <v>104</v>
      </c>
      <c r="E143" s="135" t="s">
        <v>175</v>
      </c>
      <c r="F143" s="136" t="s">
        <v>176</v>
      </c>
      <c r="G143" s="137" t="s">
        <v>164</v>
      </c>
      <c r="H143" s="138">
        <v>86.744</v>
      </c>
      <c r="I143" s="139"/>
      <c r="J143" s="139">
        <f>H143*I143</f>
        <v>0</v>
      </c>
      <c r="K143" s="140"/>
      <c r="L143" s="27"/>
      <c r="M143" s="141" t="s">
        <v>1</v>
      </c>
      <c r="N143" s="142" t="s">
        <v>33</v>
      </c>
      <c r="O143" s="143">
        <v>1.091</v>
      </c>
      <c r="P143" s="143">
        <f>O143*H143</f>
        <v>94.637703999999999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108</v>
      </c>
      <c r="AT143" s="145" t="s">
        <v>104</v>
      </c>
      <c r="AU143" s="145" t="s">
        <v>109</v>
      </c>
      <c r="AY143" s="14" t="s">
        <v>102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109</v>
      </c>
      <c r="BK143" s="146">
        <f>ROUND(I143*H143,2)</f>
        <v>0</v>
      </c>
      <c r="BL143" s="14" t="s">
        <v>108</v>
      </c>
      <c r="BM143" s="145" t="s">
        <v>177</v>
      </c>
    </row>
    <row r="144" spans="1:65" s="12" customFormat="1" ht="25.9" customHeight="1">
      <c r="B144" s="121"/>
      <c r="D144" s="122" t="s">
        <v>66</v>
      </c>
      <c r="E144" s="123" t="s">
        <v>178</v>
      </c>
      <c r="F144" s="123" t="s">
        <v>179</v>
      </c>
      <c r="J144" s="124">
        <f>J145</f>
        <v>0</v>
      </c>
      <c r="L144" s="121"/>
      <c r="M144" s="125"/>
      <c r="N144" s="126"/>
      <c r="O144" s="126"/>
      <c r="P144" s="127">
        <f>P145</f>
        <v>20.500319999999999</v>
      </c>
      <c r="Q144" s="126"/>
      <c r="R144" s="127">
        <f>R145</f>
        <v>0.104684</v>
      </c>
      <c r="S144" s="126"/>
      <c r="T144" s="128">
        <f>T145</f>
        <v>0</v>
      </c>
      <c r="AR144" s="122" t="s">
        <v>109</v>
      </c>
      <c r="AT144" s="129" t="s">
        <v>66</v>
      </c>
      <c r="AU144" s="129" t="s">
        <v>67</v>
      </c>
      <c r="AY144" s="122" t="s">
        <v>102</v>
      </c>
      <c r="BK144" s="130">
        <f>BK145</f>
        <v>0</v>
      </c>
    </row>
    <row r="145" spans="1:65" s="12" customFormat="1" ht="22.9" customHeight="1">
      <c r="B145" s="121"/>
      <c r="D145" s="122" t="s">
        <v>66</v>
      </c>
      <c r="E145" s="131" t="s">
        <v>180</v>
      </c>
      <c r="F145" s="131" t="s">
        <v>181</v>
      </c>
      <c r="J145" s="132">
        <f>SUM(J146:J149)</f>
        <v>0</v>
      </c>
      <c r="L145" s="121"/>
      <c r="M145" s="125"/>
      <c r="N145" s="126"/>
      <c r="O145" s="126"/>
      <c r="P145" s="127">
        <f>SUM(P146:P149)</f>
        <v>20.500319999999999</v>
      </c>
      <c r="Q145" s="126"/>
      <c r="R145" s="127">
        <f>SUM(R146:R149)</f>
        <v>0.104684</v>
      </c>
      <c r="S145" s="126"/>
      <c r="T145" s="128">
        <f>SUM(T146:T149)</f>
        <v>0</v>
      </c>
      <c r="AR145" s="122" t="s">
        <v>109</v>
      </c>
      <c r="AT145" s="129" t="s">
        <v>66</v>
      </c>
      <c r="AU145" s="129" t="s">
        <v>72</v>
      </c>
      <c r="AY145" s="122" t="s">
        <v>102</v>
      </c>
      <c r="BK145" s="130">
        <f>SUM(BK146:BK149)</f>
        <v>0</v>
      </c>
    </row>
    <row r="146" spans="1:65" s="2" customFormat="1" ht="14.45" customHeight="1">
      <c r="A146" s="26"/>
      <c r="B146" s="133"/>
      <c r="C146" s="134">
        <v>18</v>
      </c>
      <c r="D146" s="134" t="s">
        <v>104</v>
      </c>
      <c r="E146" s="135" t="s">
        <v>182</v>
      </c>
      <c r="F146" s="136" t="s">
        <v>183</v>
      </c>
      <c r="G146" s="137" t="s">
        <v>184</v>
      </c>
      <c r="H146" s="138">
        <v>567</v>
      </c>
      <c r="I146" s="139"/>
      <c r="J146" s="139">
        <f>H146*I146</f>
        <v>0</v>
      </c>
      <c r="K146" s="140"/>
      <c r="L146" s="27"/>
      <c r="M146" s="141" t="s">
        <v>1</v>
      </c>
      <c r="N146" s="142" t="s">
        <v>33</v>
      </c>
      <c r="O146" s="143">
        <v>2.5020000000000001E-2</v>
      </c>
      <c r="P146" s="143">
        <f>O146*H146</f>
        <v>14.18634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166</v>
      </c>
      <c r="AT146" s="145" t="s">
        <v>104</v>
      </c>
      <c r="AU146" s="145" t="s">
        <v>109</v>
      </c>
      <c r="AY146" s="14" t="s">
        <v>102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4" t="s">
        <v>109</v>
      </c>
      <c r="BK146" s="146">
        <f>ROUND(I146*H146,2)</f>
        <v>0</v>
      </c>
      <c r="BL146" s="14" t="s">
        <v>166</v>
      </c>
      <c r="BM146" s="145" t="s">
        <v>185</v>
      </c>
    </row>
    <row r="147" spans="1:65" s="2" customFormat="1" ht="14.45" customHeight="1">
      <c r="A147" s="26"/>
      <c r="B147" s="133"/>
      <c r="C147" s="147">
        <v>19</v>
      </c>
      <c r="D147" s="147" t="s">
        <v>136</v>
      </c>
      <c r="E147" s="148" t="s">
        <v>186</v>
      </c>
      <c r="F147" s="149" t="s">
        <v>187</v>
      </c>
      <c r="G147" s="150" t="s">
        <v>133</v>
      </c>
      <c r="H147" s="151">
        <v>2.2679999999999998</v>
      </c>
      <c r="I147" s="152"/>
      <c r="J147" s="152">
        <f>H147*I147</f>
        <v>0</v>
      </c>
      <c r="K147" s="153"/>
      <c r="L147" s="154"/>
      <c r="M147" s="155" t="s">
        <v>1</v>
      </c>
      <c r="N147" s="156" t="s">
        <v>33</v>
      </c>
      <c r="O147" s="143">
        <v>0</v>
      </c>
      <c r="P147" s="143">
        <f>O147*H147</f>
        <v>0</v>
      </c>
      <c r="Q147" s="143">
        <v>1.2999999999999999E-2</v>
      </c>
      <c r="R147" s="143">
        <f>Q147*H147</f>
        <v>2.9483999999999996E-2</v>
      </c>
      <c r="S147" s="143">
        <v>0</v>
      </c>
      <c r="T147" s="14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188</v>
      </c>
      <c r="AT147" s="145" t="s">
        <v>136</v>
      </c>
      <c r="AU147" s="145" t="s">
        <v>109</v>
      </c>
      <c r="AY147" s="14" t="s">
        <v>102</v>
      </c>
      <c r="BE147" s="146">
        <f>IF(N147="základná",J147,0)</f>
        <v>0</v>
      </c>
      <c r="BF147" s="146">
        <f>IF(N147="znížená",J147,0)</f>
        <v>0</v>
      </c>
      <c r="BG147" s="146">
        <f>IF(N147="zákl. prenesená",J147,0)</f>
        <v>0</v>
      </c>
      <c r="BH147" s="146">
        <f>IF(N147="zníž. prenesená",J147,0)</f>
        <v>0</v>
      </c>
      <c r="BI147" s="146">
        <f>IF(N147="nulová",J147,0)</f>
        <v>0</v>
      </c>
      <c r="BJ147" s="14" t="s">
        <v>109</v>
      </c>
      <c r="BK147" s="146">
        <f>ROUND(I147*H147,2)</f>
        <v>0</v>
      </c>
      <c r="BL147" s="14" t="s">
        <v>166</v>
      </c>
      <c r="BM147" s="145" t="s">
        <v>189</v>
      </c>
    </row>
    <row r="148" spans="1:65" s="2" customFormat="1" ht="14.45" customHeight="1">
      <c r="A148" s="26"/>
      <c r="B148" s="133"/>
      <c r="C148" s="134">
        <v>20</v>
      </c>
      <c r="D148" s="134" t="s">
        <v>104</v>
      </c>
      <c r="E148" s="135" t="s">
        <v>190</v>
      </c>
      <c r="F148" s="136" t="s">
        <v>191</v>
      </c>
      <c r="G148" s="137" t="s">
        <v>133</v>
      </c>
      <c r="H148" s="138">
        <v>94</v>
      </c>
      <c r="I148" s="139"/>
      <c r="J148" s="139">
        <f>H148*I148</f>
        <v>0</v>
      </c>
      <c r="K148" s="140"/>
      <c r="L148" s="27"/>
      <c r="M148" s="141" t="s">
        <v>1</v>
      </c>
      <c r="N148" s="142" t="s">
        <v>33</v>
      </c>
      <c r="O148" s="143">
        <v>6.7169999999999994E-2</v>
      </c>
      <c r="P148" s="143">
        <f>O148*H148</f>
        <v>6.313979999999999</v>
      </c>
      <c r="Q148" s="143">
        <v>0</v>
      </c>
      <c r="R148" s="143">
        <f>Q148*H148</f>
        <v>0</v>
      </c>
      <c r="S148" s="143">
        <v>0</v>
      </c>
      <c r="T148" s="144">
        <f>S148*H148</f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166</v>
      </c>
      <c r="AT148" s="145" t="s">
        <v>104</v>
      </c>
      <c r="AU148" s="145" t="s">
        <v>109</v>
      </c>
      <c r="AY148" s="14" t="s">
        <v>102</v>
      </c>
      <c r="BE148" s="146">
        <f>IF(N148="základná",J148,0)</f>
        <v>0</v>
      </c>
      <c r="BF148" s="146">
        <f>IF(N148="znížená",J148,0)</f>
        <v>0</v>
      </c>
      <c r="BG148" s="146">
        <f>IF(N148="zákl. prenesená",J148,0)</f>
        <v>0</v>
      </c>
      <c r="BH148" s="146">
        <f>IF(N148="zníž. prenesená",J148,0)</f>
        <v>0</v>
      </c>
      <c r="BI148" s="146">
        <f>IF(N148="nulová",J148,0)</f>
        <v>0</v>
      </c>
      <c r="BJ148" s="14" t="s">
        <v>109</v>
      </c>
      <c r="BK148" s="146">
        <f>ROUND(I148*H148,2)</f>
        <v>0</v>
      </c>
      <c r="BL148" s="14" t="s">
        <v>166</v>
      </c>
      <c r="BM148" s="145" t="s">
        <v>192</v>
      </c>
    </row>
    <row r="149" spans="1:65" s="2" customFormat="1" ht="24.2" customHeight="1">
      <c r="A149" s="26"/>
      <c r="B149" s="133"/>
      <c r="C149" s="147">
        <v>21</v>
      </c>
      <c r="D149" s="147" t="s">
        <v>136</v>
      </c>
      <c r="E149" s="148" t="s">
        <v>193</v>
      </c>
      <c r="F149" s="149" t="s">
        <v>194</v>
      </c>
      <c r="G149" s="150" t="s">
        <v>133</v>
      </c>
      <c r="H149" s="151">
        <v>94</v>
      </c>
      <c r="I149" s="152"/>
      <c r="J149" s="152">
        <f>H149*I149</f>
        <v>0</v>
      </c>
      <c r="K149" s="153"/>
      <c r="L149" s="154"/>
      <c r="M149" s="157" t="s">
        <v>1</v>
      </c>
      <c r="N149" s="158" t="s">
        <v>33</v>
      </c>
      <c r="O149" s="159">
        <v>0</v>
      </c>
      <c r="P149" s="159">
        <f>O149*H149</f>
        <v>0</v>
      </c>
      <c r="Q149" s="159">
        <v>8.0000000000000004E-4</v>
      </c>
      <c r="R149" s="159">
        <f>Q149*H149</f>
        <v>7.5200000000000003E-2</v>
      </c>
      <c r="S149" s="159">
        <v>0</v>
      </c>
      <c r="T149" s="160">
        <f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188</v>
      </c>
      <c r="AT149" s="145" t="s">
        <v>136</v>
      </c>
      <c r="AU149" s="145" t="s">
        <v>109</v>
      </c>
      <c r="AY149" s="14" t="s">
        <v>102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4" t="s">
        <v>109</v>
      </c>
      <c r="BK149" s="146">
        <f>ROUND(I149*H149,2)</f>
        <v>0</v>
      </c>
      <c r="BL149" s="14" t="s">
        <v>166</v>
      </c>
      <c r="BM149" s="145" t="s">
        <v>195</v>
      </c>
    </row>
    <row r="150" spans="1:65" s="2" customFormat="1" ht="6.95" customHeight="1">
      <c r="A150" s="26"/>
      <c r="B150" s="41"/>
      <c r="C150" s="42"/>
      <c r="D150" s="42"/>
      <c r="E150" s="42"/>
      <c r="F150" s="42"/>
      <c r="G150" s="42"/>
      <c r="H150" s="42"/>
      <c r="I150" s="42"/>
      <c r="J150" s="42"/>
      <c r="K150" s="42"/>
      <c r="L150" s="27"/>
      <c r="M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</sheetData>
  <autoFilter ref="C119:K149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ignoredErrors>
    <ignoredError sqref="E122 C126:G126 E128 C130:H130 C131:C136 C138 E137 E142 E145 C123:G123 C124:G124 C127:G127 C125:G125 C129:G129" numberStoredAsText="1"/>
    <ignoredError sqref="J123:J127 J129 J131:J135 J136 J146:J149" unlockedFormula="1"/>
    <ignoredError sqref="J128 J130 J137:J14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Oplotenie</vt:lpstr>
      <vt:lpstr>Oplotenie!Názvy_tlače</vt:lpstr>
      <vt:lpstr>'Rekapitulácia stavby'!Názvy_tlače</vt:lpstr>
      <vt:lpstr>Oplotenie!Oblasť_tlače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Dömény</dc:creator>
  <cp:lastModifiedBy>Gabriela Pomichal</cp:lastModifiedBy>
  <dcterms:created xsi:type="dcterms:W3CDTF">2020-11-08T07:49:25Z</dcterms:created>
  <dcterms:modified xsi:type="dcterms:W3CDTF">2020-11-09T10:07:25Z</dcterms:modified>
</cp:coreProperties>
</file>