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Gabriela Pomichal\Desktop\Pomichal Gabika\2021\Verejné obstarávania\III. Q\15_Areálový rozvod elektriny v parku voľného času v Dunajskej Strede\"/>
    </mc:Choice>
  </mc:AlternateContent>
  <xr:revisionPtr revIDLastSave="0" documentId="13_ncr:1_{35B78DCD-1624-4CF9-9D7D-2404C28181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PS01a - SO 02-PS 01 VN RO..." sheetId="3" r:id="rId2"/>
    <sheet name="PS01b - SO 02-PS 01 TRAFO..." sheetId="4" r:id="rId3"/>
    <sheet name="PS01c - SO 02-PS 01 NN RO..." sheetId="5" r:id="rId4"/>
  </sheets>
  <definedNames>
    <definedName name="_xlnm._FilterDatabase" localSheetId="1" hidden="1">'PS01a - SO 02-PS 01 VN RO...'!$C$123:$K$176</definedName>
    <definedName name="_xlnm._FilterDatabase" localSheetId="2" hidden="1">'PS01b - SO 02-PS 01 TRAFO...'!$C$123:$K$157</definedName>
    <definedName name="_xlnm._FilterDatabase" localSheetId="3" hidden="1">'PS01c - SO 02-PS 01 NN RO...'!$C$124:$K$202</definedName>
    <definedName name="_xlnm.Print_Titles" localSheetId="1">'PS01a - SO 02-PS 01 VN RO...'!$123:$123</definedName>
    <definedName name="_xlnm.Print_Titles" localSheetId="2">'PS01b - SO 02-PS 01 TRAFO...'!$123:$123</definedName>
    <definedName name="_xlnm.Print_Titles" localSheetId="3">'PS01c - SO 02-PS 01 NN RO...'!$124:$124</definedName>
    <definedName name="_xlnm.Print_Titles" localSheetId="0">'Rekapitulácia stavby'!$92:$92</definedName>
    <definedName name="_xlnm.Print_Area" localSheetId="1">'PS01a - SO 02-PS 01 VN RO...'!$C$4:$J$76,'PS01a - SO 02-PS 01 VN RO...'!$C$82:$J$103,'PS01a - SO 02-PS 01 VN RO...'!$C$109:$J$176</definedName>
    <definedName name="_xlnm.Print_Area" localSheetId="2">'PS01b - SO 02-PS 01 TRAFO...'!$C$4:$J$76,'PS01b - SO 02-PS 01 TRAFO...'!$C$82:$J$103,'PS01b - SO 02-PS 01 TRAFO...'!$C$109:$J$157</definedName>
    <definedName name="_xlnm.Print_Area" localSheetId="3">'PS01c - SO 02-PS 01 NN RO...'!$C$4:$J$76,'PS01c - SO 02-PS 01 NN RO...'!$C$82:$J$104,'PS01c - SO 02-PS 01 NN RO...'!$C$110:$J$202</definedName>
    <definedName name="_xlnm.Print_Area" localSheetId="0">'Rekapitulácia stavby'!$D$4:$AO$76,'Rekapitulácia stavby'!$C$82:$AQ$99</definedName>
  </definedNames>
  <calcPr calcId="181029"/>
</workbook>
</file>

<file path=xl/calcChain.xml><?xml version="1.0" encoding="utf-8"?>
<calcChain xmlns="http://schemas.openxmlformats.org/spreadsheetml/2006/main">
  <c r="J189" i="5" l="1"/>
  <c r="J190" i="5"/>
  <c r="J191" i="5"/>
  <c r="J192" i="5"/>
  <c r="J193" i="5"/>
  <c r="J194" i="5"/>
  <c r="J195" i="5"/>
  <c r="J197" i="5"/>
  <c r="J196" i="5" s="1"/>
  <c r="J198" i="5"/>
  <c r="J199" i="5"/>
  <c r="J200" i="5"/>
  <c r="J201" i="5"/>
  <c r="J202" i="5"/>
  <c r="J188" i="5"/>
  <c r="J187" i="5"/>
  <c r="J186" i="5"/>
  <c r="J185" i="5"/>
  <c r="J184" i="5"/>
  <c r="J183" i="5"/>
  <c r="J182" i="5"/>
  <c r="J181" i="5"/>
  <c r="J180" i="5"/>
  <c r="J179" i="5"/>
  <c r="J173" i="5"/>
  <c r="J174" i="5"/>
  <c r="J175" i="5"/>
  <c r="J176" i="5"/>
  <c r="J177" i="5"/>
  <c r="J178" i="5"/>
  <c r="J172" i="5"/>
  <c r="J171" i="5"/>
  <c r="J170" i="5"/>
  <c r="J169" i="5" s="1"/>
  <c r="J168" i="5"/>
  <c r="J167" i="5"/>
  <c r="J166" i="5" s="1"/>
  <c r="J127" i="5"/>
  <c r="J160" i="5"/>
  <c r="J161" i="5"/>
  <c r="J162" i="5"/>
  <c r="J163" i="5"/>
  <c r="J164" i="5"/>
  <c r="J165" i="5"/>
  <c r="J159" i="5"/>
  <c r="J158" i="5"/>
  <c r="J157" i="5"/>
  <c r="J154" i="5"/>
  <c r="J155" i="5"/>
  <c r="J156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53" i="4"/>
  <c r="J154" i="4"/>
  <c r="J155" i="4"/>
  <c r="J156" i="4"/>
  <c r="J157" i="4"/>
  <c r="J152" i="4"/>
  <c r="J151" i="4" s="1"/>
  <c r="J149" i="4"/>
  <c r="J150" i="4"/>
  <c r="J148" i="4"/>
  <c r="J147" i="4"/>
  <c r="J143" i="4" s="1"/>
  <c r="J146" i="4"/>
  <c r="J145" i="4"/>
  <c r="J144" i="4"/>
  <c r="J138" i="4"/>
  <c r="J139" i="4"/>
  <c r="J140" i="4"/>
  <c r="J141" i="4"/>
  <c r="J142" i="4"/>
  <c r="J137" i="4"/>
  <c r="J136" i="4"/>
  <c r="J135" i="4"/>
  <c r="J134" i="4"/>
  <c r="J133" i="4"/>
  <c r="J132" i="4"/>
  <c r="J131" i="4"/>
  <c r="J130" i="4"/>
  <c r="J129" i="4"/>
  <c r="J128" i="4"/>
  <c r="J127" i="4"/>
  <c r="J126" i="4" s="1"/>
  <c r="J170" i="3"/>
  <c r="J171" i="3"/>
  <c r="J172" i="3"/>
  <c r="J173" i="3"/>
  <c r="J174" i="3"/>
  <c r="J175" i="3"/>
  <c r="J176" i="3"/>
  <c r="J169" i="3"/>
  <c r="J168" i="3" s="1"/>
  <c r="J161" i="3"/>
  <c r="J162" i="3"/>
  <c r="J163" i="3"/>
  <c r="J164" i="3"/>
  <c r="J165" i="3"/>
  <c r="J166" i="3"/>
  <c r="J167" i="3"/>
  <c r="J160" i="3"/>
  <c r="J159" i="3"/>
  <c r="J158" i="3"/>
  <c r="J157" i="3"/>
  <c r="J156" i="3"/>
  <c r="J155" i="3"/>
  <c r="J154" i="3"/>
  <c r="J147" i="3"/>
  <c r="J148" i="3"/>
  <c r="J149" i="3"/>
  <c r="J150" i="3"/>
  <c r="J151" i="3"/>
  <c r="J152" i="3"/>
  <c r="J153" i="3"/>
  <c r="J146" i="3"/>
  <c r="J145" i="3" s="1"/>
  <c r="J137" i="3"/>
  <c r="J138" i="3"/>
  <c r="J139" i="3"/>
  <c r="J140" i="3"/>
  <c r="J141" i="3"/>
  <c r="J142" i="3"/>
  <c r="J143" i="3"/>
  <c r="J144" i="3"/>
  <c r="J136" i="3"/>
  <c r="J135" i="3"/>
  <c r="J134" i="3"/>
  <c r="J133" i="3"/>
  <c r="J132" i="3"/>
  <c r="J131" i="3"/>
  <c r="J130" i="3"/>
  <c r="J129" i="3"/>
  <c r="J128" i="3"/>
  <c r="J127" i="3"/>
  <c r="J126" i="3" s="1"/>
  <c r="J39" i="5"/>
  <c r="J38" i="5"/>
  <c r="AY98" i="1" s="1"/>
  <c r="J37" i="5"/>
  <c r="AX98" i="1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F122" i="5"/>
  <c r="J121" i="5"/>
  <c r="F121" i="5"/>
  <c r="F119" i="5"/>
  <c r="E117" i="5"/>
  <c r="F94" i="5"/>
  <c r="J93" i="5"/>
  <c r="F93" i="5"/>
  <c r="F91" i="5"/>
  <c r="E89" i="5"/>
  <c r="J91" i="5"/>
  <c r="E7" i="5"/>
  <c r="E85" i="5" s="1"/>
  <c r="J39" i="4"/>
  <c r="J38" i="4"/>
  <c r="AY97" i="1"/>
  <c r="J37" i="4"/>
  <c r="AX97" i="1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F121" i="4"/>
  <c r="J120" i="4"/>
  <c r="F120" i="4"/>
  <c r="F118" i="4"/>
  <c r="E116" i="4"/>
  <c r="F94" i="4"/>
  <c r="J93" i="4"/>
  <c r="F93" i="4"/>
  <c r="F91" i="4"/>
  <c r="E89" i="4"/>
  <c r="E7" i="4"/>
  <c r="E112" i="4" s="1"/>
  <c r="J39" i="3"/>
  <c r="J38" i="3"/>
  <c r="AY96" i="1"/>
  <c r="J37" i="3"/>
  <c r="AX96" i="1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F121" i="3"/>
  <c r="J120" i="3"/>
  <c r="F120" i="3"/>
  <c r="F118" i="3"/>
  <c r="E116" i="3"/>
  <c r="F94" i="3"/>
  <c r="J93" i="3"/>
  <c r="F93" i="3"/>
  <c r="F91" i="3"/>
  <c r="E89" i="3"/>
  <c r="J118" i="3"/>
  <c r="E7" i="3"/>
  <c r="E112" i="3" s="1"/>
  <c r="L90" i="1"/>
  <c r="AM90" i="1"/>
  <c r="AM89" i="1"/>
  <c r="L89" i="1"/>
  <c r="AM87" i="1"/>
  <c r="L87" i="1"/>
  <c r="L85" i="1"/>
  <c r="BK202" i="5"/>
  <c r="BK201" i="5"/>
  <c r="BK199" i="5"/>
  <c r="BK197" i="5"/>
  <c r="BK186" i="5"/>
  <c r="BK185" i="5"/>
  <c r="BK176" i="5"/>
  <c r="BK172" i="5"/>
  <c r="BK168" i="5"/>
  <c r="BK161" i="5"/>
  <c r="BK158" i="5"/>
  <c r="BK156" i="5"/>
  <c r="BK150" i="5"/>
  <c r="BK146" i="5"/>
  <c r="BK136" i="5"/>
  <c r="BK130" i="5"/>
  <c r="BK156" i="4"/>
  <c r="BK146" i="4"/>
  <c r="BK144" i="4"/>
  <c r="BK128" i="4"/>
  <c r="BK161" i="3"/>
  <c r="BK160" i="3"/>
  <c r="BK157" i="3"/>
  <c r="BK153" i="3"/>
  <c r="BK149" i="3"/>
  <c r="BK146" i="3"/>
  <c r="BK143" i="3"/>
  <c r="AS95" i="1"/>
  <c r="BK191" i="5"/>
  <c r="BK190" i="5"/>
  <c r="BK187" i="5"/>
  <c r="BK163" i="5"/>
  <c r="BK162" i="5"/>
  <c r="BK159" i="5"/>
  <c r="BK155" i="5"/>
  <c r="BK154" i="5"/>
  <c r="BK149" i="5"/>
  <c r="BK143" i="5"/>
  <c r="BK140" i="5"/>
  <c r="BK134" i="5"/>
  <c r="BK129" i="5"/>
  <c r="BK128" i="5"/>
  <c r="BK136" i="4"/>
  <c r="BK135" i="4"/>
  <c r="BK176" i="3"/>
  <c r="BK172" i="3"/>
  <c r="BK167" i="3"/>
  <c r="BK162" i="3"/>
  <c r="BK155" i="3"/>
  <c r="BK154" i="3"/>
  <c r="BK152" i="3"/>
  <c r="BK151" i="3"/>
  <c r="BK147" i="3"/>
  <c r="BK144" i="3"/>
  <c r="BK139" i="3"/>
  <c r="BK135" i="3"/>
  <c r="BK133" i="3"/>
  <c r="BK200" i="5"/>
  <c r="BK193" i="5"/>
  <c r="BK183" i="5"/>
  <c r="BK178" i="5"/>
  <c r="BK177" i="5"/>
  <c r="BK174" i="5"/>
  <c r="BK170" i="5"/>
  <c r="BK133" i="5"/>
  <c r="BK131" i="5"/>
  <c r="BK157" i="4"/>
  <c r="BK154" i="4"/>
  <c r="BK148" i="4"/>
  <c r="BK145" i="4"/>
  <c r="BK142" i="4"/>
  <c r="BK133" i="4"/>
  <c r="BK132" i="4"/>
  <c r="BK129" i="4"/>
  <c r="BK175" i="3"/>
  <c r="BK174" i="3"/>
  <c r="BK170" i="3"/>
  <c r="BK169" i="3"/>
  <c r="BK158" i="3"/>
  <c r="BK141" i="3"/>
  <c r="BK127" i="3"/>
  <c r="BK182" i="5"/>
  <c r="BK181" i="5"/>
  <c r="BK175" i="5"/>
  <c r="BK165" i="5"/>
  <c r="BK160" i="5"/>
  <c r="BK157" i="5"/>
  <c r="BK153" i="5"/>
  <c r="BK148" i="5"/>
  <c r="BK145" i="5"/>
  <c r="BK144" i="5"/>
  <c r="BK138" i="5"/>
  <c r="BK155" i="4"/>
  <c r="BK153" i="4"/>
  <c r="BK150" i="4"/>
  <c r="BK149" i="4"/>
  <c r="BK140" i="4"/>
  <c r="BK134" i="4"/>
  <c r="BK130" i="4"/>
  <c r="BK127" i="4"/>
  <c r="BK171" i="3"/>
  <c r="BK164" i="3"/>
  <c r="BK163" i="3"/>
  <c r="BK148" i="3"/>
  <c r="BK138" i="3"/>
  <c r="BK137" i="3"/>
  <c r="BK130" i="3"/>
  <c r="BK195" i="5"/>
  <c r="BK194" i="5"/>
  <c r="BK189" i="5"/>
  <c r="BK188" i="5"/>
  <c r="BK180" i="5"/>
  <c r="BK171" i="5"/>
  <c r="BK164" i="5"/>
  <c r="BK152" i="5"/>
  <c r="BK151" i="5"/>
  <c r="BK147" i="5"/>
  <c r="BK139" i="5"/>
  <c r="BK152" i="4"/>
  <c r="BK147" i="4"/>
  <c r="BK141" i="4"/>
  <c r="BK138" i="4"/>
  <c r="BK166" i="3"/>
  <c r="BK165" i="3"/>
  <c r="BK156" i="3"/>
  <c r="BK150" i="3"/>
  <c r="BK142" i="3"/>
  <c r="BK132" i="3"/>
  <c r="BK128" i="3"/>
  <c r="BK198" i="5"/>
  <c r="BK192" i="5"/>
  <c r="BK184" i="5"/>
  <c r="BK179" i="5"/>
  <c r="BK173" i="5"/>
  <c r="BK167" i="5"/>
  <c r="BK142" i="5"/>
  <c r="BK141" i="5"/>
  <c r="BK137" i="5"/>
  <c r="BK135" i="5"/>
  <c r="BK132" i="5"/>
  <c r="BK139" i="4"/>
  <c r="BK137" i="4"/>
  <c r="BK131" i="4"/>
  <c r="BK173" i="3"/>
  <c r="BK159" i="3"/>
  <c r="BK140" i="3"/>
  <c r="BK136" i="3"/>
  <c r="BK134" i="3"/>
  <c r="BK131" i="3"/>
  <c r="BK129" i="3"/>
  <c r="J126" i="5" l="1"/>
  <c r="J125" i="5" s="1"/>
  <c r="J125" i="4"/>
  <c r="J124" i="4" s="1"/>
  <c r="J125" i="3"/>
  <c r="J124" i="3" s="1"/>
  <c r="R145" i="3"/>
  <c r="R126" i="3"/>
  <c r="BK126" i="4"/>
  <c r="J100" i="4"/>
  <c r="BK151" i="4"/>
  <c r="J102" i="4"/>
  <c r="BK168" i="3"/>
  <c r="J102" i="3"/>
  <c r="BK143" i="4"/>
  <c r="J101" i="4" s="1"/>
  <c r="T151" i="4"/>
  <c r="T145" i="3"/>
  <c r="T126" i="3"/>
  <c r="R126" i="4"/>
  <c r="R143" i="4"/>
  <c r="P127" i="5"/>
  <c r="P168" i="3"/>
  <c r="P126" i="4"/>
  <c r="P143" i="4"/>
  <c r="R151" i="4"/>
  <c r="R127" i="5"/>
  <c r="T127" i="5"/>
  <c r="BK166" i="5"/>
  <c r="J101" i="5"/>
  <c r="P166" i="5"/>
  <c r="R166" i="5"/>
  <c r="T166" i="5"/>
  <c r="BK169" i="5"/>
  <c r="J102" i="5"/>
  <c r="P169" i="5"/>
  <c r="R169" i="5"/>
  <c r="T169" i="5"/>
  <c r="BK196" i="5"/>
  <c r="J103" i="5" s="1"/>
  <c r="P196" i="5"/>
  <c r="R196" i="5"/>
  <c r="T196" i="5"/>
  <c r="BK145" i="3"/>
  <c r="J101" i="3" s="1"/>
  <c r="T168" i="3"/>
  <c r="T125" i="3" s="1"/>
  <c r="T124" i="3" s="1"/>
  <c r="T143" i="4"/>
  <c r="BK127" i="5"/>
  <c r="J100" i="5" s="1"/>
  <c r="P145" i="3"/>
  <c r="P126" i="3" s="1"/>
  <c r="P125" i="3" s="1"/>
  <c r="P124" i="3" s="1"/>
  <c r="AU96" i="1" s="1"/>
  <c r="R168" i="3"/>
  <c r="R125" i="3" s="1"/>
  <c r="R124" i="3" s="1"/>
  <c r="T126" i="4"/>
  <c r="T125" i="4" s="1"/>
  <c r="T124" i="4" s="1"/>
  <c r="P151" i="4"/>
  <c r="BF133" i="3"/>
  <c r="BF137" i="3"/>
  <c r="BF143" i="3"/>
  <c r="BF146" i="3"/>
  <c r="BF148" i="3"/>
  <c r="BF154" i="3"/>
  <c r="BF158" i="3"/>
  <c r="BF160" i="3"/>
  <c r="BF165" i="3"/>
  <c r="BF167" i="3"/>
  <c r="BF170" i="3"/>
  <c r="BF175" i="3"/>
  <c r="BF176" i="3"/>
  <c r="BF128" i="4"/>
  <c r="BF133" i="4"/>
  <c r="BF136" i="4"/>
  <c r="BF138" i="4"/>
  <c r="BF133" i="5"/>
  <c r="BF143" i="5"/>
  <c r="BF165" i="5"/>
  <c r="BF172" i="5"/>
  <c r="BF174" i="5"/>
  <c r="BF181" i="5"/>
  <c r="BF192" i="5"/>
  <c r="BF197" i="5"/>
  <c r="J91" i="3"/>
  <c r="BF134" i="3"/>
  <c r="BF139" i="3"/>
  <c r="BF162" i="3"/>
  <c r="BF173" i="3"/>
  <c r="BF174" i="3"/>
  <c r="BK126" i="3"/>
  <c r="J100" i="3"/>
  <c r="BF129" i="4"/>
  <c r="BF137" i="4"/>
  <c r="BF146" i="4"/>
  <c r="BF149" i="4"/>
  <c r="BF153" i="4"/>
  <c r="BF155" i="4"/>
  <c r="BF156" i="4"/>
  <c r="E113" i="5"/>
  <c r="J119" i="5"/>
  <c r="BF138" i="5"/>
  <c r="BF144" i="5"/>
  <c r="BF150" i="5"/>
  <c r="BF155" i="5"/>
  <c r="BF158" i="5"/>
  <c r="BF159" i="5"/>
  <c r="BF170" i="5"/>
  <c r="BF178" i="5"/>
  <c r="BF193" i="5"/>
  <c r="E85" i="3"/>
  <c r="BF128" i="3"/>
  <c r="BF136" i="3"/>
  <c r="BF141" i="3"/>
  <c r="BF142" i="3"/>
  <c r="BF147" i="3"/>
  <c r="BF150" i="3"/>
  <c r="BF151" i="3"/>
  <c r="E85" i="4"/>
  <c r="BF135" i="4"/>
  <c r="BF145" i="4"/>
  <c r="BF152" i="4"/>
  <c r="BF154" i="4"/>
  <c r="BF157" i="4"/>
  <c r="BF129" i="5"/>
  <c r="BF130" i="5"/>
  <c r="BF131" i="5"/>
  <c r="BF139" i="5"/>
  <c r="BF141" i="5"/>
  <c r="BF145" i="5"/>
  <c r="BF152" i="5"/>
  <c r="BF153" i="5"/>
  <c r="BF156" i="5"/>
  <c r="BF173" i="5"/>
  <c r="BF176" i="5"/>
  <c r="BF179" i="5"/>
  <c r="BF180" i="5"/>
  <c r="BF186" i="5"/>
  <c r="BF187" i="5"/>
  <c r="BF195" i="5"/>
  <c r="BF201" i="5"/>
  <c r="BF132" i="3"/>
  <c r="BF135" i="3"/>
  <c r="BF140" i="3"/>
  <c r="BF149" i="3"/>
  <c r="BF152" i="3"/>
  <c r="BF153" i="3"/>
  <c r="BF166" i="3"/>
  <c r="BF171" i="3"/>
  <c r="BF130" i="4"/>
  <c r="BF141" i="4"/>
  <c r="BF144" i="4"/>
  <c r="BF134" i="5"/>
  <c r="BF136" i="5"/>
  <c r="BF137" i="5"/>
  <c r="BF140" i="5"/>
  <c r="BF154" i="5"/>
  <c r="BF157" i="5"/>
  <c r="BF162" i="5"/>
  <c r="BF168" i="5"/>
  <c r="BF190" i="5"/>
  <c r="BF198" i="5"/>
  <c r="BF127" i="3"/>
  <c r="BF130" i="3"/>
  <c r="BF131" i="3"/>
  <c r="BF157" i="3"/>
  <c r="BF159" i="3"/>
  <c r="BF161" i="3"/>
  <c r="BF163" i="3"/>
  <c r="BF127" i="4"/>
  <c r="BF131" i="4"/>
  <c r="BF139" i="4"/>
  <c r="BF142" i="4"/>
  <c r="BF148" i="4"/>
  <c r="BF150" i="4"/>
  <c r="BF135" i="5"/>
  <c r="BF142" i="5"/>
  <c r="BF146" i="5"/>
  <c r="BF148" i="5"/>
  <c r="BF151" i="5"/>
  <c r="BF161" i="5"/>
  <c r="BF163" i="5"/>
  <c r="BF167" i="5"/>
  <c r="BF171" i="5"/>
  <c r="BF175" i="5"/>
  <c r="BF185" i="5"/>
  <c r="BF189" i="5"/>
  <c r="BF199" i="5"/>
  <c r="BF129" i="3"/>
  <c r="BF138" i="3"/>
  <c r="BF144" i="3"/>
  <c r="BF155" i="3"/>
  <c r="BF156" i="3"/>
  <c r="BF164" i="3"/>
  <c r="BF169" i="3"/>
  <c r="BF172" i="3"/>
  <c r="BF132" i="4"/>
  <c r="BF134" i="4"/>
  <c r="BF140" i="4"/>
  <c r="BF147" i="4"/>
  <c r="BF128" i="5"/>
  <c r="BF132" i="5"/>
  <c r="BF147" i="5"/>
  <c r="BF149" i="5"/>
  <c r="BF160" i="5"/>
  <c r="BF164" i="5"/>
  <c r="BF177" i="5"/>
  <c r="BF182" i="5"/>
  <c r="BF183" i="5"/>
  <c r="BF184" i="5"/>
  <c r="BF188" i="5"/>
  <c r="BF191" i="5"/>
  <c r="BF194" i="5"/>
  <c r="BF200" i="5"/>
  <c r="BF202" i="5"/>
  <c r="F37" i="4"/>
  <c r="BB97" i="1" s="1"/>
  <c r="F37" i="5"/>
  <c r="BB98" i="1" s="1"/>
  <c r="F35" i="4"/>
  <c r="AZ97" i="1" s="1"/>
  <c r="F39" i="5"/>
  <c r="BD98" i="1" s="1"/>
  <c r="F38" i="5"/>
  <c r="BC98" i="1" s="1"/>
  <c r="F38" i="3"/>
  <c r="BC96" i="1" s="1"/>
  <c r="J35" i="5"/>
  <c r="AV98" i="1" s="1"/>
  <c r="J35" i="3"/>
  <c r="AV96" i="1" s="1"/>
  <c r="F38" i="4"/>
  <c r="BC97" i="1" s="1"/>
  <c r="F37" i="3"/>
  <c r="BB96" i="1" s="1"/>
  <c r="F39" i="4"/>
  <c r="BD97" i="1" s="1"/>
  <c r="F39" i="3"/>
  <c r="BD96" i="1" s="1"/>
  <c r="AS94" i="1"/>
  <c r="F35" i="3"/>
  <c r="AZ96" i="1" s="1"/>
  <c r="J35" i="4"/>
  <c r="AV97" i="1" s="1"/>
  <c r="F35" i="5"/>
  <c r="AZ98" i="1" s="1"/>
  <c r="R126" i="5" l="1"/>
  <c r="R125" i="5"/>
  <c r="P125" i="4"/>
  <c r="P124" i="4"/>
  <c r="AU97" i="1" s="1"/>
  <c r="T126" i="5"/>
  <c r="T125" i="5" s="1"/>
  <c r="R125" i="4"/>
  <c r="R124" i="4" s="1"/>
  <c r="P126" i="5"/>
  <c r="P125" i="5" s="1"/>
  <c r="AU98" i="1" s="1"/>
  <c r="BK125" i="4"/>
  <c r="J99" i="4" s="1"/>
  <c r="BK125" i="3"/>
  <c r="BK124" i="3"/>
  <c r="J32" i="3" s="1"/>
  <c r="AG96" i="1" s="1"/>
  <c r="BK126" i="5"/>
  <c r="BK125" i="5" s="1"/>
  <c r="J98" i="5" s="1"/>
  <c r="AZ95" i="1"/>
  <c r="AV95" i="1" s="1"/>
  <c r="F36" i="3"/>
  <c r="F36" i="4"/>
  <c r="BA97" i="1" s="1"/>
  <c r="BD95" i="1"/>
  <c r="BB95" i="1"/>
  <c r="AX95" i="1" s="1"/>
  <c r="BC95" i="1"/>
  <c r="AY95" i="1" s="1"/>
  <c r="F36" i="5"/>
  <c r="BA98" i="1" s="1"/>
  <c r="BA96" i="1" l="1"/>
  <c r="J36" i="3"/>
  <c r="AW96" i="1" s="1"/>
  <c r="AT96" i="1" s="1"/>
  <c r="AN96" i="1" s="1"/>
  <c r="J99" i="3"/>
  <c r="J98" i="3"/>
  <c r="BK124" i="4"/>
  <c r="J98" i="4"/>
  <c r="J99" i="5"/>
  <c r="AZ94" i="1"/>
  <c r="BD94" i="1"/>
  <c r="W33" i="1" s="1"/>
  <c r="BA95" i="1"/>
  <c r="AW95" i="1" s="1"/>
  <c r="AT95" i="1" s="1"/>
  <c r="AU95" i="1"/>
  <c r="BB94" i="1"/>
  <c r="AX94" i="1" s="1"/>
  <c r="BC94" i="1"/>
  <c r="AY94" i="1" s="1"/>
  <c r="J32" i="5"/>
  <c r="J36" i="5" s="1"/>
  <c r="AW98" i="1" s="1"/>
  <c r="AT98" i="1" s="1"/>
  <c r="J41" i="3" l="1"/>
  <c r="AG98" i="1"/>
  <c r="AN98" i="1" s="1"/>
  <c r="J41" i="5"/>
  <c r="AU94" i="1"/>
  <c r="BA94" i="1"/>
  <c r="AW94" i="1" s="1"/>
  <c r="W31" i="1"/>
  <c r="J32" i="4"/>
  <c r="W32" i="1"/>
  <c r="AV94" i="1"/>
  <c r="AG97" i="1" l="1"/>
  <c r="J36" i="4"/>
  <c r="AW97" i="1" s="1"/>
  <c r="AT97" i="1" s="1"/>
  <c r="J41" i="4"/>
  <c r="AT94" i="1"/>
  <c r="AN97" i="1" l="1"/>
  <c r="AG95" i="1"/>
  <c r="AG94" i="1" s="1"/>
  <c r="AK26" i="1" s="1"/>
  <c r="AN95" i="1" l="1"/>
  <c r="AN94" i="1" s="1"/>
  <c r="W29" i="1"/>
  <c r="AK29" i="1" s="1"/>
  <c r="AK35" i="1" s="1"/>
</calcChain>
</file>

<file path=xl/sharedStrings.xml><?xml version="1.0" encoding="utf-8"?>
<sst xmlns="http://schemas.openxmlformats.org/spreadsheetml/2006/main" count="2696" uniqueCount="561">
  <si>
    <t>Export Komplet</t>
  </si>
  <si>
    <t/>
  </si>
  <si>
    <t>2.0</t>
  </si>
  <si>
    <t>False</t>
  </si>
  <si>
    <t>{ac17434a-bb22-4e08-8118-c0adde23c308}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</si>
  <si>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</si>
  <si>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</si>
  <si>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</si>
  <si>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</si>
  <si>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</si>
  <si>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</si>
  <si>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</si>
  <si>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</si>
  <si>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</si>
  <si>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</si>
  <si>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</si>
  <si>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</si>
  <si>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</si>
  <si>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</si>
  <si>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</si>
  <si>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</si>
  <si>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</si>
  <si>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</si>
  <si>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</si>
  <si>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</si>
  <si>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</si>
  <si>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</si>
  <si>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</si>
  <si>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</si>
  <si>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</si>
  <si>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</si>
  <si>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</si>
  <si>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</si>
  <si>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</si>
  <si>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</si>
  <si>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</si>
  <si>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</si>
  <si>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</si>
  <si>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</si>
  <si>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</si>
  <si>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</si>
  <si>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</si>
  <si>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</si>
  <si>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</si>
  <si>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</si>
  <si>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</si>
  <si>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</si>
  <si>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</si>
  <si>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</si>
  <si>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</si>
  <si>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</si>
  <si>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</si>
  <si>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</si>
  <si>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</si>
  <si>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</si>
  <si>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</si>
  <si>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</si>
  <si>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</si>
  <si>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</si>
  <si>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</si>
  <si>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</si>
  <si>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</si>
  <si>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</si>
  <si>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</si>
  <si>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</si>
  <si>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</si>
  <si>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</si>
  <si>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</si>
  <si>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</si>
  <si>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</si>
  <si>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</si>
  <si>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</si>
  <si>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/</t>
  </si>
  <si>
    <t>Časť</t>
  </si>
  <si>
    <t>2</t>
  </si>
  <si>
    <t>SO 02</t>
  </si>
  <si>
    <t>Areálový rozvod elektriny</t>
  </si>
  <si>
    <t>{adcfcfa0-b6bb-4344-ae63-49bd49ef232b}</t>
  </si>
  <si>
    <t>PS01a</t>
  </si>
  <si>
    <t xml:space="preserve">SO 02-PS 01 VN ROZVODY </t>
  </si>
  <si>
    <t>{c9a8e0fc-66b0-419d-ac9a-2e82f98dc2ba}</t>
  </si>
  <si>
    <t>PS01b</t>
  </si>
  <si>
    <t xml:space="preserve">SO 02-PS 01 TRAFOSTANICA </t>
  </si>
  <si>
    <t>{27c8008a-ecc0-4059-9ce3-bb826afb0980}</t>
  </si>
  <si>
    <t>PS01c</t>
  </si>
  <si>
    <t xml:space="preserve">SO 02-PS 01 NN ROZVODY </t>
  </si>
  <si>
    <t>{3ce4323b-636e-4f1c-94b7-bf0c7f9fdf8c}</t>
  </si>
  <si>
    <t>KRYCÍ LIST ROZPOČTU</t>
  </si>
  <si>
    <t>Objekt:</t>
  </si>
  <si>
    <t>Časť:</t>
  </si>
  <si>
    <t>REKAPITULÁCIA ROZPOČTU</t>
  </si>
  <si>
    <t>Kód dielu - Popis</t>
  </si>
  <si>
    <t>Cena celkom [EUR]</t>
  </si>
  <si>
    <t>Náklady z rozpočtu</t>
  </si>
  <si>
    <t>-1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</si>
  <si>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</si>
  <si>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</si>
  <si>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</si>
  <si>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</si>
  <si>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</si>
  <si>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</si>
  <si>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</si>
  <si>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</si>
  <si>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</si>
  <si>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</si>
  <si>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</si>
  <si>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</si>
  <si>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ROZPOCET</t>
  </si>
  <si>
    <t>K</t>
  </si>
  <si>
    <t>ks</t>
  </si>
  <si>
    <t>4</t>
  </si>
  <si>
    <t>M</t>
  </si>
  <si>
    <t>8</t>
  </si>
  <si>
    <t>3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</si>
  <si>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</si>
  <si>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</si>
  <si>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</si>
  <si>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</si>
  <si>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</si>
  <si>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</si>
  <si>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</si>
  <si>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</si>
  <si>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</si>
  <si>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</si>
  <si>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</si>
  <si>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</si>
  <si>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</si>
  <si>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m2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</si>
  <si>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</si>
  <si>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</si>
  <si>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</si>
  <si>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</si>
  <si>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</si>
  <si>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</si>
  <si>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</si>
  <si>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</si>
  <si>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</si>
  <si>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</si>
  <si>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</si>
  <si>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</si>
  <si>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</si>
  <si>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</si>
  <si>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</si>
  <si>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</si>
  <si>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</si>
  <si>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</si>
  <si>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</si>
  <si>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</si>
  <si>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</si>
  <si>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</si>
  <si>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</si>
  <si>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</si>
  <si>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</si>
  <si>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</si>
  <si>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</si>
  <si>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</si>
  <si>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</si>
  <si>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</si>
  <si>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m3</t>
  </si>
  <si>
    <t>50</t>
  </si>
  <si>
    <t>51</t>
  </si>
  <si>
    <t>52</t>
  </si>
  <si>
    <t>kg</t>
  </si>
  <si>
    <t>53</t>
  </si>
  <si>
    <t>54</t>
  </si>
  <si>
    <t>55</t>
  </si>
  <si>
    <t>56</t>
  </si>
  <si>
    <t>SO 02 - Areálový rozvod elektriny</t>
  </si>
  <si>
    <t xml:space="preserve">PS01a - SO 02-PS 01 VN ROZVODY </t>
  </si>
  <si>
    <t>M - Práce a dodávky M</t>
  </si>
  <si>
    <t xml:space="preserve">    21-M - Elektromontáže</t>
  </si>
  <si>
    <t xml:space="preserve">      46-M - Zemné práce pri extr.mont.prácach</t>
  </si>
  <si>
    <t xml:space="preserve">    95-M - Revízie</t>
  </si>
  <si>
    <t>Práce a dodávky M</t>
  </si>
  <si>
    <t>21-M</t>
  </si>
  <si>
    <t>Elektromontáže</t>
  </si>
  <si>
    <t>210101359</t>
  </si>
  <si>
    <t>VN prechodové spojky pre jednožilové káble (185-400 mm2)</t>
  </si>
  <si>
    <t>64</t>
  </si>
  <si>
    <t>1478068879</t>
  </si>
  <si>
    <t>345820017600.S</t>
  </si>
  <si>
    <t>Spojka VN s polymér-papierovou izoláciou EPKJ -17C/1XU-3SB 240-400</t>
  </si>
  <si>
    <t>256</t>
  </si>
  <si>
    <t>-818302827</t>
  </si>
  <si>
    <t>210101397</t>
  </si>
  <si>
    <t>VN koncovky pre jednožilové káble s plastovou izoláciou a polovodivou vrstvou na žilách pre 10kV, 22kV a 35kV (70-300 mm)</t>
  </si>
  <si>
    <t>1705308854</t>
  </si>
  <si>
    <t>354310036501</t>
  </si>
  <si>
    <t>Konektor -T 22 kV 95-240 mm RSTI-5854</t>
  </si>
  <si>
    <t>sada</t>
  </si>
  <si>
    <t>128</t>
  </si>
  <si>
    <t>826826856</t>
  </si>
  <si>
    <t>354310036901</t>
  </si>
  <si>
    <t>Omedzovač prepätia TYCO RSTI-CC-68SA2410 22 kV</t>
  </si>
  <si>
    <t>-1301269988</t>
  </si>
  <si>
    <t>210930105</t>
  </si>
  <si>
    <t>Silový kábel VN (v mm2) voľne uložený 22-NA2XS(F)2Y 1x240</t>
  </si>
  <si>
    <t>m</t>
  </si>
  <si>
    <t>-812426315</t>
  </si>
  <si>
    <t>3410208102</t>
  </si>
  <si>
    <t>Kábel silový 22-NA2XS(F)2Y 1x240</t>
  </si>
  <si>
    <t>-1924859629</t>
  </si>
  <si>
    <t>210950111</t>
  </si>
  <si>
    <t>Zväzkovanie jednožilových káblov vn</t>
  </si>
  <si>
    <t>829049343</t>
  </si>
  <si>
    <t>2830049700</t>
  </si>
  <si>
    <t>Sťahovacia páska  čierná 180x7,8</t>
  </si>
  <si>
    <t>-1169483902</t>
  </si>
  <si>
    <t>210950203</t>
  </si>
  <si>
    <t>Príplatok na zaťahovanie káblov, váha kábla do 4 kg</t>
  </si>
  <si>
    <t>277920468</t>
  </si>
  <si>
    <t>210999008</t>
  </si>
  <si>
    <t>Ostatné dopredu nepredvídané práce</t>
  </si>
  <si>
    <t>h</t>
  </si>
  <si>
    <t>-572415698</t>
  </si>
  <si>
    <t>MD</t>
  </si>
  <si>
    <t>Mimostavenisková doprava</t>
  </si>
  <si>
    <t>%</t>
  </si>
  <si>
    <t>-756595515</t>
  </si>
  <si>
    <t>Mechanizmy</t>
  </si>
  <si>
    <t>1024</t>
  </si>
  <si>
    <t>-1355413922</t>
  </si>
  <si>
    <t>ND</t>
  </si>
  <si>
    <t>Nákladná doprava</t>
  </si>
  <si>
    <t>2015289477</t>
  </si>
  <si>
    <t>OD</t>
  </si>
  <si>
    <t>Osobná doprava</t>
  </si>
  <si>
    <t>-9129461</t>
  </si>
  <si>
    <t>PM</t>
  </si>
  <si>
    <t>Podružný materiál</t>
  </si>
  <si>
    <t>-1561843912</t>
  </si>
  <si>
    <t>PPV</t>
  </si>
  <si>
    <t>Podiel pridružených výkonov</t>
  </si>
  <si>
    <t>419831856</t>
  </si>
  <si>
    <t>ZS</t>
  </si>
  <si>
    <t>Zariadenie staveniska</t>
  </si>
  <si>
    <t>-45701502</t>
  </si>
  <si>
    <t>46-M</t>
  </si>
  <si>
    <t>Zemné práce pri extr.mont.prácach</t>
  </si>
  <si>
    <t>460010012</t>
  </si>
  <si>
    <t>Vytýčenie trasy vonkajšieho silového vedenia,v prehľadnom teréne vedenie VN</t>
  </si>
  <si>
    <t>km</t>
  </si>
  <si>
    <t>-1910685990</t>
  </si>
  <si>
    <t>460070001</t>
  </si>
  <si>
    <t>Výkop štartovacej jamy</t>
  </si>
  <si>
    <t>1808702219</t>
  </si>
  <si>
    <t>4600700011</t>
  </si>
  <si>
    <t>Výkop cielovej jamy</t>
  </si>
  <si>
    <t>1513921136</t>
  </si>
  <si>
    <t>460200533.</t>
  </si>
  <si>
    <t>Hĺbenie káblovej ryhy ručne 60 cm širokej a 120 cm hlbokej, v zemine triedy 3</t>
  </si>
  <si>
    <t>2052217631</t>
  </si>
  <si>
    <t>460230013</t>
  </si>
  <si>
    <t>Výkop pre káblovú spojku a odbočnicu, ryha pre kábel nad 10 kV v zemina triedy 3</t>
  </si>
  <si>
    <t>-1192295462</t>
  </si>
  <si>
    <t>460300002</t>
  </si>
  <si>
    <t>Zahrnutie rýh strojom vrátane urovnania vrstvy, ale bez zhutnenia, vo voľnom teréne.</t>
  </si>
  <si>
    <t>-460186205</t>
  </si>
  <si>
    <t>460300006</t>
  </si>
  <si>
    <t>Zhutnenie zeminy po vrstvách pri zahrnutí rýh strojom, vrstva zeminy 20 cm</t>
  </si>
  <si>
    <t>501551618</t>
  </si>
  <si>
    <t>460420306</t>
  </si>
  <si>
    <t>Zriadenie káblového lôžka z preosiatej zeminy so zakrytím PVC doskami naprieč smeru kábla na šír. 60 cm</t>
  </si>
  <si>
    <t>306950407</t>
  </si>
  <si>
    <t>5833116600</t>
  </si>
  <si>
    <t>Kamenivo ťažené drobné 0-4 b</t>
  </si>
  <si>
    <t>t</t>
  </si>
  <si>
    <t>1455806086</t>
  </si>
  <si>
    <t>5961046501</t>
  </si>
  <si>
    <t>Poklop PVC 1 m</t>
  </si>
  <si>
    <t>-663476712</t>
  </si>
  <si>
    <t>460490012</t>
  </si>
  <si>
    <t xml:space="preserve">Rozvinutie a uloženie výstražnej fólie z PVC do ryhy,šírka 25-33 cm </t>
  </si>
  <si>
    <t>205289151</t>
  </si>
  <si>
    <t>2830002000</t>
  </si>
  <si>
    <t>Fólia červená v m</t>
  </si>
  <si>
    <t>-1965703382</t>
  </si>
  <si>
    <t>460510034</t>
  </si>
  <si>
    <t>Úplné zriadenie a osadenie káblového priestupu z polypropylénových rúr do D 160/9,1 bez zemných prác</t>
  </si>
  <si>
    <t>-1167060984</t>
  </si>
  <si>
    <t>2861133601</t>
  </si>
  <si>
    <t>Rúra FXKV 160/12</t>
  </si>
  <si>
    <t>-1928141898</t>
  </si>
  <si>
    <t>460560167</t>
  </si>
  <si>
    <t>Podvrtanie cesty</t>
  </si>
  <si>
    <t>-504086647</t>
  </si>
  <si>
    <t>460620013</t>
  </si>
  <si>
    <t>Proviz. úprava terénu v zemine tr. 3</t>
  </si>
  <si>
    <t>-843972181</t>
  </si>
  <si>
    <t>Doprava</t>
  </si>
  <si>
    <t>-27696816</t>
  </si>
  <si>
    <t>-82416193</t>
  </si>
  <si>
    <t>Mechan</t>
  </si>
  <si>
    <t>-696685083</t>
  </si>
  <si>
    <t>PM.1</t>
  </si>
  <si>
    <t>-1377228871</t>
  </si>
  <si>
    <t>1733761305</t>
  </si>
  <si>
    <t>-1599396089</t>
  </si>
  <si>
    <t>95-M</t>
  </si>
  <si>
    <t>Revízie</t>
  </si>
  <si>
    <t>950101000</t>
  </si>
  <si>
    <t>Úradná skúška</t>
  </si>
  <si>
    <t>-710861657</t>
  </si>
  <si>
    <t>950101007</t>
  </si>
  <si>
    <t>Odborné prehliadky a odborné skúšky</t>
  </si>
  <si>
    <t>646868715</t>
  </si>
  <si>
    <t>950101008</t>
  </si>
  <si>
    <t>Geodetické zameranie</t>
  </si>
  <si>
    <t>-692315109</t>
  </si>
  <si>
    <t>950101008-4</t>
  </si>
  <si>
    <t>Projekčné práce + plán skutočného vyhotovenia + vytýčenie existujúcich inžinierskych sieti</t>
  </si>
  <si>
    <t>-1006025283</t>
  </si>
  <si>
    <t>950101013</t>
  </si>
  <si>
    <t>Napäťová skúška</t>
  </si>
  <si>
    <t>-831060014</t>
  </si>
  <si>
    <t>950101016</t>
  </si>
  <si>
    <t>Zaistenie odstávky el. energie</t>
  </si>
  <si>
    <t>315595404</t>
  </si>
  <si>
    <t>Dop.1</t>
  </si>
  <si>
    <t>929613143</t>
  </si>
  <si>
    <t>PPV.1</t>
  </si>
  <si>
    <t>107009599</t>
  </si>
  <si>
    <t xml:space="preserve">PS01b - SO 02-PS 01 TRAFOSTANICA </t>
  </si>
  <si>
    <t xml:space="preserve">    46-M - Zemné práce pri extr.mont.prácach</t>
  </si>
  <si>
    <t>210190607</t>
  </si>
  <si>
    <t>Montáž kioskovej trafostanice VN 22/0,4 kV  do 630 kVA</t>
  </si>
  <si>
    <t>-1083557901</t>
  </si>
  <si>
    <t>3581151101</t>
  </si>
  <si>
    <t xml:space="preserve">Trafostanica EH1/630 kVA, VN rozvádzač 2+1, NN rozv. transformátor 630 kVA, 1x káblový prepoj VN, 1x káblový prepoj NN, </t>
  </si>
  <si>
    <t>616799123</t>
  </si>
  <si>
    <t>210220021</t>
  </si>
  <si>
    <t>Uzemňovacie vedenie v zemi včít. svoriek,prepojenia, izolácie spojov FeZn do 120 mm2</t>
  </si>
  <si>
    <t>1222001596</t>
  </si>
  <si>
    <t>3540406500</t>
  </si>
  <si>
    <t>HR-Svorka SR 02</t>
  </si>
  <si>
    <t>829891471</t>
  </si>
  <si>
    <t>3544112000</t>
  </si>
  <si>
    <t>Páska uzemňovacia 30x4 mm</t>
  </si>
  <si>
    <t>632569552</t>
  </si>
  <si>
    <t>210220022</t>
  </si>
  <si>
    <t>Uzemňovacie vedenie v zemi včít. svoriek,prepojenia, izolácie spojov FeZn D 8 - 10 mm</t>
  </si>
  <si>
    <t>-1817677687</t>
  </si>
  <si>
    <t>1561523500</t>
  </si>
  <si>
    <t>Drôt pozinkovaný mäkký 11343 D 10.00mm</t>
  </si>
  <si>
    <t>-473312031</t>
  </si>
  <si>
    <t>3540406800</t>
  </si>
  <si>
    <t>HR-Svorka SS</t>
  </si>
  <si>
    <t>856030712</t>
  </si>
  <si>
    <t>210220361</t>
  </si>
  <si>
    <t>Tyčový uzemňovač zarazený do zeme a pripoj.vedenie do 2 m</t>
  </si>
  <si>
    <t>-626233174</t>
  </si>
  <si>
    <t>3540501100</t>
  </si>
  <si>
    <t>HR-Zemniaca tyč ZT 2 m</t>
  </si>
  <si>
    <t>-773638902</t>
  </si>
  <si>
    <t>210999003</t>
  </si>
  <si>
    <t>-483816011</t>
  </si>
  <si>
    <t>2076107592</t>
  </si>
  <si>
    <t>-312311131</t>
  </si>
  <si>
    <t>590579368</t>
  </si>
  <si>
    <t>773333211</t>
  </si>
  <si>
    <t>-996108525</t>
  </si>
  <si>
    <t>460200167</t>
  </si>
  <si>
    <t>Využitie mechanizmov na výkopové práce</t>
  </si>
  <si>
    <t>mh</t>
  </si>
  <si>
    <t>269206088</t>
  </si>
  <si>
    <t>460420317</t>
  </si>
  <si>
    <t>Zriadenie štrkového lôžka pod TS EH1</t>
  </si>
  <si>
    <t>1792001182</t>
  </si>
  <si>
    <t>Kamenivo ťažené drobné 0-4 B</t>
  </si>
  <si>
    <t>1075913076</t>
  </si>
  <si>
    <t>5833125400</t>
  </si>
  <si>
    <t>Kamenivo ťažené drobné 2-4 B</t>
  </si>
  <si>
    <t>1201060786</t>
  </si>
  <si>
    <t>-1727890020</t>
  </si>
  <si>
    <t>-61654992</t>
  </si>
  <si>
    <t>Zariadenia staveniska</t>
  </si>
  <si>
    <t>1741711422</t>
  </si>
  <si>
    <t>746301005</t>
  </si>
  <si>
    <t>-804437756</t>
  </si>
  <si>
    <t>Projekčné práce pre skutočné vyhotovenie</t>
  </si>
  <si>
    <t>-1884893984</t>
  </si>
  <si>
    <t>950101014</t>
  </si>
  <si>
    <t>Geodetické zameranie TS</t>
  </si>
  <si>
    <t>-1986845137</t>
  </si>
  <si>
    <t>Doprava.1</t>
  </si>
  <si>
    <t>1483288092</t>
  </si>
  <si>
    <t>PPV.2</t>
  </si>
  <si>
    <t>1277683396</t>
  </si>
  <si>
    <t xml:space="preserve">PS01c - SO 02-PS 01 NN ROZVODY </t>
  </si>
  <si>
    <t xml:space="preserve">    22-M - Montáže oznam. a zabezp. zariadení</t>
  </si>
  <si>
    <t>210100257</t>
  </si>
  <si>
    <t>Ukončenie celoplastových káblov zmrašť. záklopkou alebo páskou do 4 x 240 mm2</t>
  </si>
  <si>
    <t>-10488847</t>
  </si>
  <si>
    <t>210120102</t>
  </si>
  <si>
    <t>Poistkový náboj vč.montáže nožový náboj do 500 V</t>
  </si>
  <si>
    <t>-672272248</t>
  </si>
  <si>
    <t>3581533000</t>
  </si>
  <si>
    <t>Poistková patróna PHN 1  225A gF1</t>
  </si>
  <si>
    <t>1605925632</t>
  </si>
  <si>
    <t>210194007</t>
  </si>
  <si>
    <t>Rozpájacia a istiaca plastová skriňa pilierová - typ SR 7 pre vonkajšie práce</t>
  </si>
  <si>
    <t>97584841</t>
  </si>
  <si>
    <t>357110007300.S</t>
  </si>
  <si>
    <t>Skriňa rozpájacia a istiaca, plastová, pilierová SR 7 DIN1 VV 8x400A P2</t>
  </si>
  <si>
    <t>158998618</t>
  </si>
  <si>
    <t>647121</t>
  </si>
  <si>
    <t>-252988313</t>
  </si>
  <si>
    <t>-1158694461</t>
  </si>
  <si>
    <t>-747178555</t>
  </si>
  <si>
    <t>210220240.S</t>
  </si>
  <si>
    <t>Svorka FeZn k uzemňovacej tyči  SJ</t>
  </si>
  <si>
    <t>-353825919</t>
  </si>
  <si>
    <t>354410001700.S</t>
  </si>
  <si>
    <t>Svorka FeZn k uzemňovacej tyči označenie SJ 02</t>
  </si>
  <si>
    <t>1326289653</t>
  </si>
  <si>
    <t>210220243.S</t>
  </si>
  <si>
    <t>Svorka FeZn spojovacia SS</t>
  </si>
  <si>
    <t>677325862</t>
  </si>
  <si>
    <t>354410003400.S</t>
  </si>
  <si>
    <t>Svorka FeZn spojovacia označenie SS 2 skrutky s príložkou</t>
  </si>
  <si>
    <t>-686650365</t>
  </si>
  <si>
    <t>210220253.S</t>
  </si>
  <si>
    <t>Svorka FeZn uzemňovacia SR03</t>
  </si>
  <si>
    <t>-654258297</t>
  </si>
  <si>
    <t>354410000900.S</t>
  </si>
  <si>
    <t>Svorka FeZn uzemňovacia označenie SR 03 A</t>
  </si>
  <si>
    <t>-954660347</t>
  </si>
  <si>
    <t>210220270</t>
  </si>
  <si>
    <t xml:space="preserve">Uzemňovacia doska FeZn   ZD </t>
  </si>
  <si>
    <t>374957758</t>
  </si>
  <si>
    <t>3544222300</t>
  </si>
  <si>
    <t>Zemniaca doska   ocelová žiarovo zinkovaná  označenie  ZD 01 s páskou</t>
  </si>
  <si>
    <t>661863328</t>
  </si>
  <si>
    <t>1788578996</t>
  </si>
  <si>
    <t>609675124</t>
  </si>
  <si>
    <t>210270801</t>
  </si>
  <si>
    <t>Označovací káblový štítok z PVC rozmer 4x8cm(15-22 znak.)</t>
  </si>
  <si>
    <t>1071503718</t>
  </si>
  <si>
    <t>5628900000</t>
  </si>
  <si>
    <t>Štítok na označenie káblového vývodu</t>
  </si>
  <si>
    <t>1657736192</t>
  </si>
  <si>
    <t>210901079</t>
  </si>
  <si>
    <t xml:space="preserve">Silový kábel 750-1000 V (v mm2) voľne uložený NAYY 1 kV 4x240 </t>
  </si>
  <si>
    <t>474469920</t>
  </si>
  <si>
    <t>3410204601</t>
  </si>
  <si>
    <t>Kábel silový hliníkový NAYY 4x240</t>
  </si>
  <si>
    <t>-188061486</t>
  </si>
  <si>
    <t>210902110.S</t>
  </si>
  <si>
    <t>Kábel hliníkový silový uložený pevne 1-AYKY 0,6/1 kV 3x120+70</t>
  </si>
  <si>
    <t>-1631888170</t>
  </si>
  <si>
    <t>341110030100.S</t>
  </si>
  <si>
    <t>Kábel hliníkový 1-AYKY 3x120+70 mm2</t>
  </si>
  <si>
    <t>1141573236</t>
  </si>
  <si>
    <t>210950205</t>
  </si>
  <si>
    <t>Príplatok na zaťahovanie káblov, váha kábla do   8    kg</t>
  </si>
  <si>
    <t>-1708706026</t>
  </si>
  <si>
    <t>210999004</t>
  </si>
  <si>
    <t>-495628699</t>
  </si>
  <si>
    <t>210999005</t>
  </si>
  <si>
    <t>Demontáž exist. rozvodov NN</t>
  </si>
  <si>
    <t>sub</t>
  </si>
  <si>
    <t>1207958305</t>
  </si>
  <si>
    <t>212100015</t>
  </si>
  <si>
    <t>Spojka káblová zmrštiteľná pre káble do 1 kV do 4x240 mm2</t>
  </si>
  <si>
    <t>449715051</t>
  </si>
  <si>
    <t>3450504400</t>
  </si>
  <si>
    <t>G-Káblová spojka Cu 240 KU-L</t>
  </si>
  <si>
    <t>-936983900</t>
  </si>
  <si>
    <t>3450533001</t>
  </si>
  <si>
    <t>Spojka SLV 4x150-240</t>
  </si>
  <si>
    <t>1731617869</t>
  </si>
  <si>
    <t>-1900424515</t>
  </si>
  <si>
    <t>-965252263</t>
  </si>
  <si>
    <t>-152568487</t>
  </si>
  <si>
    <t>1372373837</t>
  </si>
  <si>
    <t>1797524874</t>
  </si>
  <si>
    <t>1085705793</t>
  </si>
  <si>
    <t>1302131771</t>
  </si>
  <si>
    <t>22-M</t>
  </si>
  <si>
    <t>Montáže oznam. a zabezp. zariadení</t>
  </si>
  <si>
    <t>220261146</t>
  </si>
  <si>
    <t>Príchytka káblová SONAP,pripevnenie káblovej príchytky na konštrukciu 55 -74, č.v. 637574</t>
  </si>
  <si>
    <t>1833649245</t>
  </si>
  <si>
    <t>3451105900</t>
  </si>
  <si>
    <t>Príchytka SONAP  55-74</t>
  </si>
  <si>
    <t>1598770676</t>
  </si>
  <si>
    <t>460010023</t>
  </si>
  <si>
    <t>Vytýčenie trasy káblového vedenia,vo voľnom teréne</t>
  </si>
  <si>
    <t>1495327980</t>
  </si>
  <si>
    <t>2462061000</t>
  </si>
  <si>
    <t>Email olejový vonkajší biely   Emolex 0 2117</t>
  </si>
  <si>
    <t>161759733</t>
  </si>
  <si>
    <t>460050710</t>
  </si>
  <si>
    <t>Výkop jamy pre SR/SPP, ručný výkop v zemina triedy 3</t>
  </si>
  <si>
    <t>861516513</t>
  </si>
  <si>
    <t>-1897157522</t>
  </si>
  <si>
    <t>-491316711</t>
  </si>
  <si>
    <t>460200433</t>
  </si>
  <si>
    <t>Hĺbenie káblovej ryhy 60 cm širokej a 80 cm hlbokej, v zemine triedy 3</t>
  </si>
  <si>
    <t>-1032185225</t>
  </si>
  <si>
    <t>460300001</t>
  </si>
  <si>
    <t>Zahrnutie rýh strojom vrátane urovnania vrstvy, ale bez zhutnenia, v meste</t>
  </si>
  <si>
    <t>845974998</t>
  </si>
  <si>
    <t>-904024985</t>
  </si>
  <si>
    <t>460420305</t>
  </si>
  <si>
    <t>Zriadenie káblového lôžka z preosiatej zeminy so zakrytím PVC doskami naprieč smeru kábla na šír. 40 cm</t>
  </si>
  <si>
    <t>-823407567</t>
  </si>
  <si>
    <t>-2106444692</t>
  </si>
  <si>
    <t>460420307</t>
  </si>
  <si>
    <t>939625735</t>
  </si>
  <si>
    <t>1615604705</t>
  </si>
  <si>
    <t>Rozvinutie a uloženie výstražnej fólie z PVC do ryhy,šírka 33 cm</t>
  </si>
  <si>
    <t>1455643547</t>
  </si>
  <si>
    <t>1494518385</t>
  </si>
  <si>
    <t>460490013</t>
  </si>
  <si>
    <t>Uloženie PVC krycej dosky vo výkope na káblovú trasu</t>
  </si>
  <si>
    <t>-1007084007</t>
  </si>
  <si>
    <t>283140000600</t>
  </si>
  <si>
    <t>Krycia doska z PE pre káble, CWS DEKAB 300/2, lxšxhr 1000x300x7 mm, farba červená</t>
  </si>
  <si>
    <t>475221028</t>
  </si>
  <si>
    <t>57</t>
  </si>
  <si>
    <t>-996798079</t>
  </si>
  <si>
    <t>58</t>
  </si>
  <si>
    <t>-1194421633</t>
  </si>
  <si>
    <t>59</t>
  </si>
  <si>
    <t>-836193981</t>
  </si>
  <si>
    <t>60</t>
  </si>
  <si>
    <t>Proviz. úprava terénu v zemine tr. 3, aby nerovnosti terénu neboli väčšie ako 2 cm od vodor.hladiny</t>
  </si>
  <si>
    <t>956725798</t>
  </si>
  <si>
    <t>61</t>
  </si>
  <si>
    <t>299488242</t>
  </si>
  <si>
    <t>62</t>
  </si>
  <si>
    <t>1856581683</t>
  </si>
  <si>
    <t>63</t>
  </si>
  <si>
    <t>Mechan.1</t>
  </si>
  <si>
    <t>1337699170</t>
  </si>
  <si>
    <t>662781483</t>
  </si>
  <si>
    <t>65</t>
  </si>
  <si>
    <t>1780946808</t>
  </si>
  <si>
    <t>66</t>
  </si>
  <si>
    <t>-874868195</t>
  </si>
  <si>
    <t>67</t>
  </si>
  <si>
    <t>-1204449732</t>
  </si>
  <si>
    <t>68</t>
  </si>
  <si>
    <t>950101008-1</t>
  </si>
  <si>
    <t>85830691</t>
  </si>
  <si>
    <t>69</t>
  </si>
  <si>
    <t>950101008-2</t>
  </si>
  <si>
    <t>Projekčné práce - vyhotovenie plánu skutočného vyhotovenia + vytýčenie existujúcich inžinierskych sieti</t>
  </si>
  <si>
    <t>372404832</t>
  </si>
  <si>
    <t>70</t>
  </si>
  <si>
    <t>950101009</t>
  </si>
  <si>
    <t>Revízia a skúška SR</t>
  </si>
  <si>
    <t>1582280553</t>
  </si>
  <si>
    <t>71</t>
  </si>
  <si>
    <t>2118436913</t>
  </si>
  <si>
    <t>72</t>
  </si>
  <si>
    <t>PPV.3</t>
  </si>
  <si>
    <t>-94154288</t>
  </si>
  <si>
    <t>Areálový rozvod elektriny v parku voľného času v Dunajskej Strede</t>
  </si>
  <si>
    <t>Municipal Real Estate Dunajská Streda,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</si>
</sst>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0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3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195" t="s">
        <v>559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R6" s="17"/>
      <c r="BS6" s="14" t="s">
        <v>6</v>
      </c>
    </row>
    <row r="7" spans="1:74" s="1" customFormat="1" ht="12" customHeight="1">
      <c r="B7" s="17"/>
      <c r="D7" s="23" t="s">
        <v>13</v>
      </c>
      <c r="K7" s="21" t="s">
        <v>1</v>
      </c>
      <c r="AK7" s="23" t="s">
        <v>14</v>
      </c>
      <c r="AN7" s="21"/>
      <c r="AR7" s="17"/>
      <c r="BS7" s="14" t="s">
        <v>6</v>
      </c>
    </row>
    <row r="8" spans="1:74" s="1" customFormat="1" ht="12" customHeight="1">
      <c r="B8" s="17"/>
      <c r="D8" s="23" t="s">
        <v>15</v>
      </c>
      <c r="K8" s="21" t="s">
        <v>16</v>
      </c>
      <c r="AK8" s="23" t="s">
        <v>17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18</v>
      </c>
      <c r="AK10" s="23" t="s">
        <v>19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16</v>
      </c>
      <c r="AK11" s="23" t="s">
        <v>20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21</v>
      </c>
      <c r="AK13" s="23" t="s">
        <v>19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16</v>
      </c>
      <c r="AK14" s="23" t="s">
        <v>20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22</v>
      </c>
      <c r="AK16" s="23" t="s">
        <v>19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16</v>
      </c>
      <c r="AK17" s="23" t="s">
        <v>20</v>
      </c>
      <c r="AN17" s="21" t="s">
        <v>1</v>
      </c>
      <c r="AR17" s="17"/>
      <c r="BS17" s="14" t="s">
        <v>23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24</v>
      </c>
      <c r="AK19" s="23" t="s">
        <v>19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16</v>
      </c>
      <c r="AK20" s="23" t="s">
        <v>20</v>
      </c>
      <c r="AN20" s="21" t="s">
        <v>1</v>
      </c>
      <c r="AR20" s="17"/>
      <c r="BS20" s="14" t="s">
        <v>23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25</v>
      </c>
      <c r="AR22" s="17"/>
    </row>
    <row r="23" spans="1:71" s="1" customFormat="1" ht="16.5" customHeight="1">
      <c r="B23" s="17"/>
      <c r="E23" s="196" t="s">
        <v>1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7">
        <f>ROUND(AG94,2)</f>
        <v>0</v>
      </c>
      <c r="AL26" s="198"/>
      <c r="AM26" s="198"/>
      <c r="AN26" s="198"/>
      <c r="AO26" s="198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9" t="s">
        <v>27</v>
      </c>
      <c r="M28" s="199"/>
      <c r="N28" s="199"/>
      <c r="O28" s="199"/>
      <c r="P28" s="199"/>
      <c r="Q28" s="26"/>
      <c r="R28" s="26"/>
      <c r="S28" s="26"/>
      <c r="T28" s="26"/>
      <c r="U28" s="26"/>
      <c r="V28" s="26"/>
      <c r="W28" s="199" t="s">
        <v>28</v>
      </c>
      <c r="X28" s="199"/>
      <c r="Y28" s="199"/>
      <c r="Z28" s="199"/>
      <c r="AA28" s="199"/>
      <c r="AB28" s="199"/>
      <c r="AC28" s="199"/>
      <c r="AD28" s="199"/>
      <c r="AE28" s="199"/>
      <c r="AF28" s="26"/>
      <c r="AG28" s="26"/>
      <c r="AH28" s="26"/>
      <c r="AI28" s="26"/>
      <c r="AJ28" s="26"/>
      <c r="AK28" s="199" t="s">
        <v>29</v>
      </c>
      <c r="AL28" s="199"/>
      <c r="AM28" s="199"/>
      <c r="AN28" s="199"/>
      <c r="AO28" s="199"/>
      <c r="AP28" s="26"/>
      <c r="AQ28" s="26"/>
      <c r="AR28" s="27"/>
      <c r="BE28" s="26"/>
    </row>
    <row r="29" spans="1:71" s="3" customFormat="1" ht="14.45" customHeight="1">
      <c r="B29" s="31"/>
      <c r="D29" s="23" t="s">
        <v>30</v>
      </c>
      <c r="F29" s="23" t="s">
        <v>31</v>
      </c>
      <c r="L29" s="190">
        <v>0.2</v>
      </c>
      <c r="M29" s="191"/>
      <c r="N29" s="191"/>
      <c r="O29" s="191"/>
      <c r="P29" s="191"/>
      <c r="W29" s="192">
        <f>AK26</f>
        <v>0</v>
      </c>
      <c r="X29" s="191"/>
      <c r="Y29" s="191"/>
      <c r="Z29" s="191"/>
      <c r="AA29" s="191"/>
      <c r="AB29" s="191"/>
      <c r="AC29" s="191"/>
      <c r="AD29" s="191"/>
      <c r="AE29" s="191"/>
      <c r="AK29" s="192">
        <f>W29*0.2</f>
        <v>0</v>
      </c>
      <c r="AL29" s="191"/>
      <c r="AM29" s="191"/>
      <c r="AN29" s="191"/>
      <c r="AO29" s="191"/>
      <c r="AR29" s="31"/>
    </row>
    <row r="30" spans="1:71" s="3" customFormat="1" ht="14.45" customHeight="1">
      <c r="B30" s="31"/>
      <c r="F30" s="23" t="s">
        <v>32</v>
      </c>
      <c r="L30" s="190">
        <v>0.2</v>
      </c>
      <c r="M30" s="191"/>
      <c r="N30" s="191"/>
      <c r="O30" s="191"/>
      <c r="P30" s="191"/>
      <c r="W30" s="192"/>
      <c r="X30" s="191"/>
      <c r="Y30" s="191"/>
      <c r="Z30" s="191"/>
      <c r="AA30" s="191"/>
      <c r="AB30" s="191"/>
      <c r="AC30" s="191"/>
      <c r="AD30" s="191"/>
      <c r="AE30" s="191"/>
      <c r="AK30" s="192"/>
      <c r="AL30" s="191"/>
      <c r="AM30" s="191"/>
      <c r="AN30" s="191"/>
      <c r="AO30" s="191"/>
      <c r="AR30" s="31"/>
    </row>
    <row r="31" spans="1:71" s="3" customFormat="1" ht="14.45" hidden="1" customHeight="1">
      <c r="B31" s="31"/>
      <c r="F31" s="23" t="s">
        <v>33</v>
      </c>
      <c r="L31" s="190">
        <v>0.2</v>
      </c>
      <c r="M31" s="191"/>
      <c r="N31" s="191"/>
      <c r="O31" s="191"/>
      <c r="P31" s="191"/>
      <c r="W31" s="192" t="e">
        <f>ROUND(BB94, 2)</f>
        <v>#REF!</v>
      </c>
      <c r="X31" s="191"/>
      <c r="Y31" s="191"/>
      <c r="Z31" s="191"/>
      <c r="AA31" s="191"/>
      <c r="AB31" s="191"/>
      <c r="AC31" s="191"/>
      <c r="AD31" s="191"/>
      <c r="AE31" s="191"/>
      <c r="AK31" s="192">
        <v>0</v>
      </c>
      <c r="AL31" s="191"/>
      <c r="AM31" s="191"/>
      <c r="AN31" s="191"/>
      <c r="AO31" s="191"/>
      <c r="AR31" s="31"/>
    </row>
    <row r="32" spans="1:71" s="3" customFormat="1" ht="14.45" hidden="1" customHeight="1">
      <c r="B32" s="31"/>
      <c r="F32" s="23" t="s">
        <v>34</v>
      </c>
      <c r="L32" s="190">
        <v>0.2</v>
      </c>
      <c r="M32" s="191"/>
      <c r="N32" s="191"/>
      <c r="O32" s="191"/>
      <c r="P32" s="191"/>
      <c r="W32" s="192" t="e">
        <f>ROUND(BC94, 2)</f>
        <v>#REF!</v>
      </c>
      <c r="X32" s="191"/>
      <c r="Y32" s="191"/>
      <c r="Z32" s="191"/>
      <c r="AA32" s="191"/>
      <c r="AB32" s="191"/>
      <c r="AC32" s="191"/>
      <c r="AD32" s="191"/>
      <c r="AE32" s="191"/>
      <c r="AK32" s="192">
        <v>0</v>
      </c>
      <c r="AL32" s="191"/>
      <c r="AM32" s="191"/>
      <c r="AN32" s="191"/>
      <c r="AO32" s="191"/>
      <c r="AR32" s="31"/>
    </row>
    <row r="33" spans="1:57" s="3" customFormat="1" ht="14.45" hidden="1" customHeight="1">
      <c r="B33" s="31"/>
      <c r="F33" s="23" t="s">
        <v>35</v>
      </c>
      <c r="L33" s="190">
        <v>0</v>
      </c>
      <c r="M33" s="191"/>
      <c r="N33" s="191"/>
      <c r="O33" s="191"/>
      <c r="P33" s="191"/>
      <c r="W33" s="192" t="e">
        <f>ROUND(BD94, 2)</f>
        <v>#REF!</v>
      </c>
      <c r="X33" s="191"/>
      <c r="Y33" s="191"/>
      <c r="Z33" s="191"/>
      <c r="AA33" s="191"/>
      <c r="AB33" s="191"/>
      <c r="AC33" s="191"/>
      <c r="AD33" s="191"/>
      <c r="AE33" s="191"/>
      <c r="AK33" s="192">
        <v>0</v>
      </c>
      <c r="AL33" s="191"/>
      <c r="AM33" s="191"/>
      <c r="AN33" s="191"/>
      <c r="AO33" s="191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204" t="s">
        <v>38</v>
      </c>
      <c r="Y35" s="202"/>
      <c r="Z35" s="202"/>
      <c r="AA35" s="202"/>
      <c r="AB35" s="202"/>
      <c r="AC35" s="34"/>
      <c r="AD35" s="34"/>
      <c r="AE35" s="34"/>
      <c r="AF35" s="34"/>
      <c r="AG35" s="34"/>
      <c r="AH35" s="34"/>
      <c r="AI35" s="34"/>
      <c r="AJ35" s="34"/>
      <c r="AK35" s="201">
        <f>SUM(AK26:AK33)</f>
        <v>0</v>
      </c>
      <c r="AL35" s="202"/>
      <c r="AM35" s="202"/>
      <c r="AN35" s="202"/>
      <c r="AO35" s="203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AR84" s="45"/>
    </row>
    <row r="85" spans="1:91" s="5" customFormat="1" ht="36.950000000000003" customHeight="1">
      <c r="B85" s="46"/>
      <c r="C85" s="47" t="s">
        <v>12</v>
      </c>
      <c r="L85" s="167" t="str">
        <f>K6</f>
        <v>Areálový rozvod elektriny v parku voľného času v Dunajskej Strede</v>
      </c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69" t="str">
        <f>IF(AN8= "","",AN8)</f>
        <v/>
      </c>
      <c r="AN87" s="169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18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22</v>
      </c>
      <c r="AJ89" s="26"/>
      <c r="AK89" s="26"/>
      <c r="AL89" s="26"/>
      <c r="AM89" s="170" t="str">
        <f>IF(E17="","",E17)</f>
        <v xml:space="preserve"> </v>
      </c>
      <c r="AN89" s="171"/>
      <c r="AO89" s="171"/>
      <c r="AP89" s="171"/>
      <c r="AQ89" s="26"/>
      <c r="AR89" s="27"/>
      <c r="AS89" s="172" t="s">
        <v>46</v>
      </c>
      <c r="AT89" s="173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21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170" t="str">
        <f>IF(E20="","",E20)</f>
        <v xml:space="preserve"> </v>
      </c>
      <c r="AN90" s="171"/>
      <c r="AO90" s="171"/>
      <c r="AP90" s="171"/>
      <c r="AQ90" s="26"/>
      <c r="AR90" s="27"/>
      <c r="AS90" s="174"/>
      <c r="AT90" s="175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4"/>
      <c r="AT91" s="175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6" t="s">
        <v>47</v>
      </c>
      <c r="D92" s="177"/>
      <c r="E92" s="177"/>
      <c r="F92" s="177"/>
      <c r="G92" s="177"/>
      <c r="H92" s="54"/>
      <c r="I92" s="178" t="s">
        <v>48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80" t="s">
        <v>49</v>
      </c>
      <c r="AH92" s="177"/>
      <c r="AI92" s="177"/>
      <c r="AJ92" s="177"/>
      <c r="AK92" s="177"/>
      <c r="AL92" s="177"/>
      <c r="AM92" s="177"/>
      <c r="AN92" s="178" t="s">
        <v>50</v>
      </c>
      <c r="AO92" s="177"/>
      <c r="AP92" s="179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1">
        <f>AG95</f>
        <v>0</v>
      </c>
      <c r="AH94" s="181"/>
      <c r="AI94" s="181"/>
      <c r="AJ94" s="181"/>
      <c r="AK94" s="181"/>
      <c r="AL94" s="181"/>
      <c r="AM94" s="181"/>
      <c r="AN94" s="182">
        <f>AN95</f>
        <v>0</v>
      </c>
      <c r="AO94" s="182"/>
      <c r="AP94" s="182"/>
      <c r="AQ94" s="66" t="s">
        <v>1</v>
      </c>
      <c r="AR94" s="62"/>
      <c r="AS94" s="67" t="e">
        <f>ROUND(#REF!+AS95,2)</f>
        <v>#REF!</v>
      </c>
      <c r="AT94" s="68" t="e">
        <f t="shared" ref="AT94:AT98" si="0">ROUND(SUM(AV94:AW94),2)</f>
        <v>#REF!</v>
      </c>
      <c r="AU94" s="69" t="e">
        <f>ROUND(#REF!+AU95,5)</f>
        <v>#REF!</v>
      </c>
      <c r="AV94" s="68" t="e">
        <f>ROUND(AZ94*L29,2)</f>
        <v>#REF!</v>
      </c>
      <c r="AW94" s="68" t="e">
        <f>ROUND(BA94*L30,2)</f>
        <v>#REF!</v>
      </c>
      <c r="AX94" s="68" t="e">
        <f>ROUND(BB94*L29,2)</f>
        <v>#REF!</v>
      </c>
      <c r="AY94" s="68" t="e">
        <f>ROUND(BC94*L30,2)</f>
        <v>#REF!</v>
      </c>
      <c r="AZ94" s="68" t="e">
        <f>ROUND(#REF!+AZ95,2)</f>
        <v>#REF!</v>
      </c>
      <c r="BA94" s="68" t="e">
        <f>ROUND(#REF!+BA95,2)</f>
        <v>#REF!</v>
      </c>
      <c r="BB94" s="68" t="e">
        <f>ROUND(#REF!+BB95,2)</f>
        <v>#REF!</v>
      </c>
      <c r="BC94" s="68" t="e">
        <f>ROUND(#REF!+BC95,2)</f>
        <v>#REF!</v>
      </c>
      <c r="BD94" s="70" t="e">
        <f>ROUND(#REF!+BD95,2)</f>
        <v>#REF!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16.5" customHeight="1">
      <c r="B95" s="73"/>
      <c r="C95" s="74"/>
      <c r="D95" s="185" t="s">
        <v>75</v>
      </c>
      <c r="E95" s="185"/>
      <c r="F95" s="185"/>
      <c r="G95" s="185"/>
      <c r="H95" s="185"/>
      <c r="I95" s="75"/>
      <c r="J95" s="185" t="s">
        <v>76</v>
      </c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3">
        <f>ROUND(SUM(AG96:AG98),2)</f>
        <v>0</v>
      </c>
      <c r="AH95" s="184"/>
      <c r="AI95" s="184"/>
      <c r="AJ95" s="184"/>
      <c r="AK95" s="184"/>
      <c r="AL95" s="184"/>
      <c r="AM95" s="184"/>
      <c r="AN95" s="186">
        <f t="shared" ref="AN95:AN98" si="1">SUM(AG95,AT95)</f>
        <v>0</v>
      </c>
      <c r="AO95" s="184"/>
      <c r="AP95" s="184"/>
      <c r="AQ95" s="76" t="s">
        <v>70</v>
      </c>
      <c r="AR95" s="73"/>
      <c r="AS95" s="77">
        <f>ROUND(SUM(AS96:AS98),2)</f>
        <v>0</v>
      </c>
      <c r="AT95" s="78">
        <f t="shared" si="0"/>
        <v>0</v>
      </c>
      <c r="AU95" s="79">
        <f>ROUND(SUM(AU96:AU98),5)</f>
        <v>567.73204999999996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ROUND(SUM(AZ96:AZ98),2)</f>
        <v>0</v>
      </c>
      <c r="BA95" s="78">
        <f>ROUND(SUM(BA96:BA98),2)</f>
        <v>0</v>
      </c>
      <c r="BB95" s="78">
        <f>ROUND(SUM(BB96:BB98),2)</f>
        <v>0</v>
      </c>
      <c r="BC95" s="78">
        <f>ROUND(SUM(BC96:BC98),2)</f>
        <v>0</v>
      </c>
      <c r="BD95" s="80">
        <f>ROUND(SUM(BD96:BD98),2)</f>
        <v>0</v>
      </c>
      <c r="BS95" s="81" t="s">
        <v>65</v>
      </c>
      <c r="BT95" s="81" t="s">
        <v>71</v>
      </c>
      <c r="BU95" s="81" t="s">
        <v>67</v>
      </c>
      <c r="BV95" s="81" t="s">
        <v>68</v>
      </c>
      <c r="BW95" s="81" t="s">
        <v>77</v>
      </c>
      <c r="BX95" s="81" t="s">
        <v>4</v>
      </c>
      <c r="CL95" s="81" t="s">
        <v>1</v>
      </c>
      <c r="CM95" s="81" t="s">
        <v>66</v>
      </c>
    </row>
    <row r="96" spans="1:91" s="4" customFormat="1" ht="16.5" customHeight="1">
      <c r="A96" s="82" t="s">
        <v>72</v>
      </c>
      <c r="B96" s="45"/>
      <c r="C96" s="12"/>
      <c r="D96" s="12"/>
      <c r="E96" s="187" t="s">
        <v>78</v>
      </c>
      <c r="F96" s="187"/>
      <c r="G96" s="187"/>
      <c r="H96" s="187"/>
      <c r="I96" s="187"/>
      <c r="J96" s="12"/>
      <c r="K96" s="187" t="s">
        <v>79</v>
      </c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8">
        <f>'PS01a - SO 02-PS 01 VN RO...'!J32</f>
        <v>0</v>
      </c>
      <c r="AH96" s="189"/>
      <c r="AI96" s="189"/>
      <c r="AJ96" s="189"/>
      <c r="AK96" s="189"/>
      <c r="AL96" s="189"/>
      <c r="AM96" s="189"/>
      <c r="AN96" s="188">
        <f t="shared" si="1"/>
        <v>0</v>
      </c>
      <c r="AO96" s="189"/>
      <c r="AP96" s="189"/>
      <c r="AQ96" s="83" t="s">
        <v>73</v>
      </c>
      <c r="AR96" s="45"/>
      <c r="AS96" s="84">
        <v>0</v>
      </c>
      <c r="AT96" s="85">
        <f t="shared" si="0"/>
        <v>0</v>
      </c>
      <c r="AU96" s="86">
        <f>'PS01a - SO 02-PS 01 VN RO...'!P124</f>
        <v>236.98416800000004</v>
      </c>
      <c r="AV96" s="85">
        <f>'PS01a - SO 02-PS 01 VN RO...'!J35</f>
        <v>0</v>
      </c>
      <c r="AW96" s="85">
        <f>'PS01a - SO 02-PS 01 VN RO...'!J36</f>
        <v>0</v>
      </c>
      <c r="AX96" s="85">
        <f>'PS01a - SO 02-PS 01 VN RO...'!J37</f>
        <v>0</v>
      </c>
      <c r="AY96" s="85">
        <f>'PS01a - SO 02-PS 01 VN RO...'!J38</f>
        <v>0</v>
      </c>
      <c r="AZ96" s="85">
        <f>'PS01a - SO 02-PS 01 VN RO...'!F35</f>
        <v>0</v>
      </c>
      <c r="BA96" s="85">
        <f>'PS01a - SO 02-PS 01 VN RO...'!F36</f>
        <v>0</v>
      </c>
      <c r="BB96" s="85">
        <f>'PS01a - SO 02-PS 01 VN RO...'!F37</f>
        <v>0</v>
      </c>
      <c r="BC96" s="85">
        <f>'PS01a - SO 02-PS 01 VN RO...'!F38</f>
        <v>0</v>
      </c>
      <c r="BD96" s="87">
        <f>'PS01a - SO 02-PS 01 VN RO...'!F39</f>
        <v>0</v>
      </c>
      <c r="BT96" s="21" t="s">
        <v>74</v>
      </c>
      <c r="BV96" s="21" t="s">
        <v>68</v>
      </c>
      <c r="BW96" s="21" t="s">
        <v>80</v>
      </c>
      <c r="BX96" s="21" t="s">
        <v>77</v>
      </c>
      <c r="CL96" s="21" t="s">
        <v>1</v>
      </c>
    </row>
    <row r="97" spans="1:90" s="4" customFormat="1" ht="16.5" customHeight="1">
      <c r="A97" s="82" t="s">
        <v>72</v>
      </c>
      <c r="B97" s="45"/>
      <c r="C97" s="12"/>
      <c r="D97" s="12"/>
      <c r="E97" s="187" t="s">
        <v>81</v>
      </c>
      <c r="F97" s="187"/>
      <c r="G97" s="187"/>
      <c r="H97" s="187"/>
      <c r="I97" s="187"/>
      <c r="J97" s="12"/>
      <c r="K97" s="187" t="s">
        <v>82</v>
      </c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8">
        <f>'PS01b - SO 02-PS 01 TRAFO...'!J32</f>
        <v>0</v>
      </c>
      <c r="AH97" s="189"/>
      <c r="AI97" s="189"/>
      <c r="AJ97" s="189"/>
      <c r="AK97" s="189"/>
      <c r="AL97" s="189"/>
      <c r="AM97" s="189"/>
      <c r="AN97" s="188">
        <f t="shared" si="1"/>
        <v>0</v>
      </c>
      <c r="AO97" s="189"/>
      <c r="AP97" s="189"/>
      <c r="AQ97" s="83" t="s">
        <v>73</v>
      </c>
      <c r="AR97" s="45"/>
      <c r="AS97" s="84">
        <v>0</v>
      </c>
      <c r="AT97" s="85">
        <f t="shared" si="0"/>
        <v>0</v>
      </c>
      <c r="AU97" s="86">
        <f>'PS01b - SO 02-PS 01 TRAFO...'!P124</f>
        <v>99.954850000000022</v>
      </c>
      <c r="AV97" s="85">
        <f>'PS01b - SO 02-PS 01 TRAFO...'!J35</f>
        <v>0</v>
      </c>
      <c r="AW97" s="85">
        <f>'PS01b - SO 02-PS 01 TRAFO...'!J36</f>
        <v>0</v>
      </c>
      <c r="AX97" s="85">
        <f>'PS01b - SO 02-PS 01 TRAFO...'!J37</f>
        <v>0</v>
      </c>
      <c r="AY97" s="85">
        <f>'PS01b - SO 02-PS 01 TRAFO...'!J38</f>
        <v>0</v>
      </c>
      <c r="AZ97" s="85">
        <f>'PS01b - SO 02-PS 01 TRAFO...'!F35</f>
        <v>0</v>
      </c>
      <c r="BA97" s="85">
        <f>'PS01b - SO 02-PS 01 TRAFO...'!F36</f>
        <v>0</v>
      </c>
      <c r="BB97" s="85">
        <f>'PS01b - SO 02-PS 01 TRAFO...'!F37</f>
        <v>0</v>
      </c>
      <c r="BC97" s="85">
        <f>'PS01b - SO 02-PS 01 TRAFO...'!F38</f>
        <v>0</v>
      </c>
      <c r="BD97" s="87">
        <f>'PS01b - SO 02-PS 01 TRAFO...'!F39</f>
        <v>0</v>
      </c>
      <c r="BT97" s="21" t="s">
        <v>74</v>
      </c>
      <c r="BV97" s="21" t="s">
        <v>68</v>
      </c>
      <c r="BW97" s="21" t="s">
        <v>83</v>
      </c>
      <c r="BX97" s="21" t="s">
        <v>77</v>
      </c>
      <c r="CL97" s="21" t="s">
        <v>1</v>
      </c>
    </row>
    <row r="98" spans="1:90" s="4" customFormat="1" ht="16.5" customHeight="1">
      <c r="A98" s="82" t="s">
        <v>72</v>
      </c>
      <c r="B98" s="45"/>
      <c r="C98" s="12"/>
      <c r="D98" s="12"/>
      <c r="E98" s="187" t="s">
        <v>84</v>
      </c>
      <c r="F98" s="187"/>
      <c r="G98" s="187"/>
      <c r="H98" s="187"/>
      <c r="I98" s="187"/>
      <c r="J98" s="12"/>
      <c r="K98" s="187" t="s">
        <v>85</v>
      </c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8">
        <f>'PS01c - SO 02-PS 01 NN RO...'!J32</f>
        <v>0</v>
      </c>
      <c r="AH98" s="189"/>
      <c r="AI98" s="189"/>
      <c r="AJ98" s="189"/>
      <c r="AK98" s="189"/>
      <c r="AL98" s="189"/>
      <c r="AM98" s="189"/>
      <c r="AN98" s="188">
        <f t="shared" si="1"/>
        <v>0</v>
      </c>
      <c r="AO98" s="189"/>
      <c r="AP98" s="189"/>
      <c r="AQ98" s="83" t="s">
        <v>73</v>
      </c>
      <c r="AR98" s="45"/>
      <c r="AS98" s="84">
        <v>0</v>
      </c>
      <c r="AT98" s="85">
        <f t="shared" si="0"/>
        <v>0</v>
      </c>
      <c r="AU98" s="86">
        <f>'PS01c - SO 02-PS 01 NN RO...'!P125</f>
        <v>230.79303465999999</v>
      </c>
      <c r="AV98" s="85">
        <f>'PS01c - SO 02-PS 01 NN RO...'!J35</f>
        <v>0</v>
      </c>
      <c r="AW98" s="85">
        <f>'PS01c - SO 02-PS 01 NN RO...'!J36</f>
        <v>0</v>
      </c>
      <c r="AX98" s="85">
        <f>'PS01c - SO 02-PS 01 NN RO...'!J37</f>
        <v>0</v>
      </c>
      <c r="AY98" s="85">
        <f>'PS01c - SO 02-PS 01 NN RO...'!J38</f>
        <v>0</v>
      </c>
      <c r="AZ98" s="85">
        <f>'PS01c - SO 02-PS 01 NN RO...'!F35</f>
        <v>0</v>
      </c>
      <c r="BA98" s="85">
        <f>'PS01c - SO 02-PS 01 NN RO...'!F36</f>
        <v>0</v>
      </c>
      <c r="BB98" s="85">
        <f>'PS01c - SO 02-PS 01 NN RO...'!F37</f>
        <v>0</v>
      </c>
      <c r="BC98" s="85">
        <f>'PS01c - SO 02-PS 01 NN RO...'!F38</f>
        <v>0</v>
      </c>
      <c r="BD98" s="87">
        <f>'PS01c - SO 02-PS 01 NN RO...'!F39</f>
        <v>0</v>
      </c>
      <c r="BT98" s="21" t="s">
        <v>74</v>
      </c>
      <c r="BV98" s="21" t="s">
        <v>68</v>
      </c>
      <c r="BW98" s="21" t="s">
        <v>86</v>
      </c>
      <c r="BX98" s="21" t="s">
        <v>77</v>
      </c>
      <c r="CL98" s="21" t="s">
        <v>1</v>
      </c>
    </row>
    <row r="99" spans="1:90" s="2" customFormat="1" ht="30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7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90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27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97:AP97"/>
    <mergeCell ref="AG97:AM97"/>
    <mergeCell ref="E97:I97"/>
    <mergeCell ref="K97:AF97"/>
    <mergeCell ref="AN98:AP98"/>
    <mergeCell ref="AG98:AM98"/>
    <mergeCell ref="E98:I98"/>
    <mergeCell ref="K98:AF98"/>
    <mergeCell ref="AG95:AM95"/>
    <mergeCell ref="D95:H95"/>
    <mergeCell ref="AN95:AP95"/>
    <mergeCell ref="J95:AF95"/>
    <mergeCell ref="K96:AF96"/>
    <mergeCell ref="AN96:AP96"/>
    <mergeCell ref="AG96:AM96"/>
    <mergeCell ref="E96:I96"/>
    <mergeCell ref="C92:G92"/>
    <mergeCell ref="AN92:AP92"/>
    <mergeCell ref="AG92:AM92"/>
    <mergeCell ref="I92:AF92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6" location="'PS01a - SO 02-PS 01 VN RO...'!C2" display="/" xr:uid="{00000000-0004-0000-0000-000001000000}"/>
    <hyperlink ref="A97" location="'PS01b - SO 02-PS 01 TRAFO...'!C2" display="/" xr:uid="{00000000-0004-0000-0000-000002000000}"/>
    <hyperlink ref="A98" location="'PS01c - SO 02-PS 01 NN RO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77"/>
  <sheetViews>
    <sheetView showGridLines="0" topLeftCell="A160" workbookViewId="0">
      <selection activeCell="H190" sqref="H19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8"/>
    </row>
    <row r="2" spans="1:46" s="1" customFormat="1" ht="36.950000000000003" customHeight="1">
      <c r="L2" s="20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87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Areálový rozvod elektriny v parku voľného času v Dunajskej Strede</v>
      </c>
      <c r="F7" s="207"/>
      <c r="G7" s="207"/>
      <c r="H7" s="207"/>
      <c r="L7" s="17"/>
    </row>
    <row r="8" spans="1:46" s="1" customFormat="1" ht="12" customHeight="1">
      <c r="B8" s="17"/>
      <c r="D8" s="23" t="s">
        <v>88</v>
      </c>
      <c r="L8" s="17"/>
    </row>
    <row r="9" spans="1:46" s="2" customFormat="1" ht="16.5" customHeight="1">
      <c r="A9" s="26"/>
      <c r="B9" s="27"/>
      <c r="C9" s="26"/>
      <c r="D9" s="26"/>
      <c r="E9" s="206" t="s">
        <v>167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89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67" t="s">
        <v>168</v>
      </c>
      <c r="F11" s="205"/>
      <c r="G11" s="205"/>
      <c r="H11" s="20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560</v>
      </c>
      <c r="F17" s="26"/>
      <c r="G17" s="26"/>
      <c r="H17" s="26"/>
      <c r="I17" s="23" t="s">
        <v>20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1" t="s">
        <v>16</v>
      </c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22</v>
      </c>
      <c r="E22" s="26"/>
      <c r="F22" s="26"/>
      <c r="G22" s="26"/>
      <c r="H22" s="26"/>
      <c r="I22" s="23" t="s">
        <v>19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16</v>
      </c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24</v>
      </c>
      <c r="E25" s="26"/>
      <c r="F25" s="26"/>
      <c r="G25" s="26"/>
      <c r="H25" s="26"/>
      <c r="I25" s="23" t="s">
        <v>19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/>
      <c r="F26" s="26"/>
      <c r="G26" s="26"/>
      <c r="H26" s="26"/>
      <c r="I26" s="23" t="s">
        <v>20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25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0"/>
      <c r="B29" s="91"/>
      <c r="C29" s="90"/>
      <c r="D29" s="90"/>
      <c r="E29" s="196" t="s">
        <v>1</v>
      </c>
      <c r="F29" s="196"/>
      <c r="G29" s="196"/>
      <c r="H29" s="196"/>
      <c r="I29" s="90"/>
      <c r="J29" s="90"/>
      <c r="K29" s="90"/>
      <c r="L29" s="92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3" t="s">
        <v>26</v>
      </c>
      <c r="E32" s="26"/>
      <c r="F32" s="26"/>
      <c r="G32" s="26"/>
      <c r="H32" s="26"/>
      <c r="I32" s="26"/>
      <c r="J32" s="65">
        <f>ROUND(J124,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30</v>
      </c>
      <c r="E35" s="23" t="s">
        <v>31</v>
      </c>
      <c r="F35" s="95">
        <f>ROUND((SUM(BE124:BE176)),  2)</f>
        <v>0</v>
      </c>
      <c r="G35" s="26"/>
      <c r="H35" s="26"/>
      <c r="I35" s="96">
        <v>0.2</v>
      </c>
      <c r="J35" s="95">
        <f>ROUND(((SUM(BE124:BE176))*I35),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32</v>
      </c>
      <c r="F36" s="95">
        <f>ROUND((SUM(BF124:BF176)),  2)</f>
        <v>0</v>
      </c>
      <c r="G36" s="26"/>
      <c r="H36" s="26"/>
      <c r="I36" s="96">
        <v>0.2</v>
      </c>
      <c r="J36" s="95">
        <f>F36*0.2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33</v>
      </c>
      <c r="F37" s="95">
        <f>ROUND((SUM(BG124:BG176)),  2)</f>
        <v>0</v>
      </c>
      <c r="G37" s="26"/>
      <c r="H37" s="26"/>
      <c r="I37" s="96">
        <v>0.2</v>
      </c>
      <c r="J37" s="95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34</v>
      </c>
      <c r="F38" s="95">
        <f>ROUND((SUM(BH124:BH176)),  2)</f>
        <v>0</v>
      </c>
      <c r="G38" s="26"/>
      <c r="H38" s="26"/>
      <c r="I38" s="96">
        <v>0.2</v>
      </c>
      <c r="J38" s="95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35</v>
      </c>
      <c r="F39" s="95">
        <f>ROUND((SUM(BI124:BI176)),  2)</f>
        <v>0</v>
      </c>
      <c r="G39" s="26"/>
      <c r="H39" s="26"/>
      <c r="I39" s="96">
        <v>0</v>
      </c>
      <c r="J39" s="95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97"/>
      <c r="D41" s="98" t="s">
        <v>36</v>
      </c>
      <c r="E41" s="54"/>
      <c r="F41" s="54"/>
      <c r="G41" s="99" t="s">
        <v>37</v>
      </c>
      <c r="H41" s="100" t="s">
        <v>38</v>
      </c>
      <c r="I41" s="54"/>
      <c r="J41" s="101">
        <f>SUM(J32:J39)</f>
        <v>0</v>
      </c>
      <c r="K41" s="102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103" t="s">
        <v>42</v>
      </c>
      <c r="G61" s="39" t="s">
        <v>41</v>
      </c>
      <c r="H61" s="29"/>
      <c r="I61" s="29"/>
      <c r="J61" s="104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103" t="s">
        <v>42</v>
      </c>
      <c r="G76" s="39" t="s">
        <v>41</v>
      </c>
      <c r="H76" s="29"/>
      <c r="I76" s="29"/>
      <c r="J76" s="104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90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06" t="str">
        <f>E7</f>
        <v>Areálový rozvod elektriny v parku voľného času v Dunajskej Strede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88</v>
      </c>
      <c r="L86" s="17"/>
    </row>
    <row r="87" spans="1:31" s="2" customFormat="1" ht="16.5" customHeight="1">
      <c r="A87" s="26"/>
      <c r="B87" s="27"/>
      <c r="C87" s="26"/>
      <c r="D87" s="26"/>
      <c r="E87" s="206" t="s">
        <v>167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89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67" t="str">
        <f>E11</f>
        <v xml:space="preserve">PS01a - SO 02-PS 01 VN ROZVODY </v>
      </c>
      <c r="F89" s="205"/>
      <c r="G89" s="205"/>
      <c r="H89" s="20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 xml:space="preserve"> </v>
      </c>
      <c r="G91" s="26"/>
      <c r="H91" s="26"/>
      <c r="I91" s="23" t="s">
        <v>17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customHeight="1">
      <c r="A93" s="26"/>
      <c r="B93" s="27"/>
      <c r="C93" s="23" t="s">
        <v>18</v>
      </c>
      <c r="D93" s="26"/>
      <c r="E93" s="26"/>
      <c r="F93" s="21" t="str">
        <f>E17</f>
        <v>Municipal Real Estate Dunajská Streda, s.r.o.</v>
      </c>
      <c r="G93" s="26"/>
      <c r="H93" s="26"/>
      <c r="I93" s="23" t="s">
        <v>22</v>
      </c>
      <c r="J93" s="24" t="str">
        <f>E23</f>
        <v xml:space="preserve"> 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40.15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24</v>
      </c>
      <c r="J94" s="24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5" t="s">
        <v>91</v>
      </c>
      <c r="D96" s="97"/>
      <c r="E96" s="97"/>
      <c r="F96" s="97"/>
      <c r="G96" s="97"/>
      <c r="H96" s="97"/>
      <c r="I96" s="97"/>
      <c r="J96" s="106" t="s">
        <v>92</v>
      </c>
      <c r="K96" s="97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07" t="s">
        <v>93</v>
      </c>
      <c r="D98" s="26"/>
      <c r="E98" s="26"/>
      <c r="F98" s="26"/>
      <c r="G98" s="26"/>
      <c r="H98" s="26"/>
      <c r="I98" s="26"/>
      <c r="J98" s="65">
        <f>J124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94</v>
      </c>
    </row>
    <row r="99" spans="1:47" s="9" customFormat="1" ht="24.95" customHeight="1">
      <c r="B99" s="108"/>
      <c r="D99" s="109" t="s">
        <v>169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1:47" s="12" customFormat="1" ht="19.899999999999999" customHeight="1">
      <c r="B100" s="159"/>
      <c r="D100" s="160" t="s">
        <v>170</v>
      </c>
      <c r="E100" s="161"/>
      <c r="F100" s="161"/>
      <c r="G100" s="161"/>
      <c r="H100" s="161"/>
      <c r="I100" s="161"/>
      <c r="J100" s="162">
        <f>J126</f>
        <v>0</v>
      </c>
      <c r="L100" s="159"/>
    </row>
    <row r="101" spans="1:47" s="12" customFormat="1" ht="14.85" customHeight="1">
      <c r="B101" s="159"/>
      <c r="D101" s="160" t="s">
        <v>171</v>
      </c>
      <c r="E101" s="161"/>
      <c r="F101" s="161"/>
      <c r="G101" s="161"/>
      <c r="H101" s="161"/>
      <c r="I101" s="161"/>
      <c r="J101" s="162">
        <f>J145</f>
        <v>0</v>
      </c>
      <c r="L101" s="159"/>
    </row>
    <row r="102" spans="1:47" s="12" customFormat="1" ht="19.899999999999999" customHeight="1">
      <c r="B102" s="159"/>
      <c r="D102" s="160" t="s">
        <v>172</v>
      </c>
      <c r="E102" s="161"/>
      <c r="F102" s="161"/>
      <c r="G102" s="161"/>
      <c r="H102" s="161"/>
      <c r="I102" s="161"/>
      <c r="J102" s="162">
        <f>J168</f>
        <v>0</v>
      </c>
      <c r="L102" s="159"/>
    </row>
    <row r="103" spans="1:47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47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47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24.95" customHeight="1">
      <c r="A109" s="26"/>
      <c r="B109" s="27"/>
      <c r="C109" s="18" t="s">
        <v>95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12" customHeight="1">
      <c r="A111" s="26"/>
      <c r="B111" s="27"/>
      <c r="C111" s="23" t="s">
        <v>12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16.5" customHeight="1">
      <c r="A112" s="26"/>
      <c r="B112" s="27"/>
      <c r="C112" s="26"/>
      <c r="D112" s="26"/>
      <c r="E112" s="206" t="str">
        <f>E7</f>
        <v>Areálový rozvod elektriny v parku voľného času v Dunajskej Strede</v>
      </c>
      <c r="F112" s="207"/>
      <c r="G112" s="207"/>
      <c r="H112" s="207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1" customFormat="1" ht="12" customHeight="1">
      <c r="B113" s="17"/>
      <c r="C113" s="23" t="s">
        <v>88</v>
      </c>
      <c r="L113" s="17"/>
    </row>
    <row r="114" spans="1:65" s="2" customFormat="1" ht="16.5" customHeight="1">
      <c r="A114" s="26"/>
      <c r="B114" s="27"/>
      <c r="C114" s="26"/>
      <c r="D114" s="26"/>
      <c r="E114" s="206" t="s">
        <v>167</v>
      </c>
      <c r="F114" s="205"/>
      <c r="G114" s="205"/>
      <c r="H114" s="205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89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167" t="str">
        <f>E11</f>
        <v xml:space="preserve">PS01a - SO 02-PS 01 VN ROZVODY </v>
      </c>
      <c r="F116" s="205"/>
      <c r="G116" s="205"/>
      <c r="H116" s="205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15</v>
      </c>
      <c r="D118" s="26"/>
      <c r="E118" s="26"/>
      <c r="F118" s="21" t="str">
        <f>F14</f>
        <v xml:space="preserve"> </v>
      </c>
      <c r="G118" s="26"/>
      <c r="H118" s="26"/>
      <c r="I118" s="23" t="s">
        <v>17</v>
      </c>
      <c r="J118" s="49" t="str">
        <f>IF(J14="","",J14)</f>
        <v/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18</v>
      </c>
      <c r="D120" s="26"/>
      <c r="E120" s="26"/>
      <c r="F120" s="21" t="str">
        <f>E17</f>
        <v>Municipal Real Estate Dunajská Streda, s.r.o.</v>
      </c>
      <c r="G120" s="26"/>
      <c r="H120" s="26"/>
      <c r="I120" s="23" t="s">
        <v>22</v>
      </c>
      <c r="J120" s="24" t="str">
        <f>E23</f>
        <v xml:space="preserve"> 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40.15" customHeight="1">
      <c r="A121" s="26"/>
      <c r="B121" s="27"/>
      <c r="C121" s="23" t="s">
        <v>21</v>
      </c>
      <c r="D121" s="26"/>
      <c r="E121" s="26"/>
      <c r="F121" s="21" t="str">
        <f>IF(E20="","",E20)</f>
        <v xml:space="preserve"> </v>
      </c>
      <c r="G121" s="26"/>
      <c r="H121" s="26"/>
      <c r="I121" s="23" t="s">
        <v>24</v>
      </c>
      <c r="J121" s="24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0" customFormat="1" ht="29.25" customHeight="1">
      <c r="A123" s="112"/>
      <c r="B123" s="113"/>
      <c r="C123" s="114" t="s">
        <v>96</v>
      </c>
      <c r="D123" s="115" t="s">
        <v>51</v>
      </c>
      <c r="E123" s="115" t="s">
        <v>47</v>
      </c>
      <c r="F123" s="115" t="s">
        <v>48</v>
      </c>
      <c r="G123" s="115" t="s">
        <v>97</v>
      </c>
      <c r="H123" s="115" t="s">
        <v>98</v>
      </c>
      <c r="I123" s="115" t="s">
        <v>99</v>
      </c>
      <c r="J123" s="116" t="s">
        <v>92</v>
      </c>
      <c r="K123" s="117" t="s">
        <v>100</v>
      </c>
      <c r="L123" s="118"/>
      <c r="M123" s="56" t="s">
        <v>1</v>
      </c>
      <c r="N123" s="57" t="s">
        <v>30</v>
      </c>
      <c r="O123" s="57" t="s">
        <v>101</v>
      </c>
      <c r="P123" s="57" t="s">
        <v>102</v>
      </c>
      <c r="Q123" s="57" t="s">
        <v>103</v>
      </c>
      <c r="R123" s="57" t="s">
        <v>104</v>
      </c>
      <c r="S123" s="57" t="s">
        <v>105</v>
      </c>
      <c r="T123" s="58" t="s">
        <v>106</v>
      </c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</row>
    <row r="124" spans="1:65" s="2" customFormat="1" ht="22.9" customHeight="1">
      <c r="A124" s="26"/>
      <c r="B124" s="27"/>
      <c r="C124" s="63" t="s">
        <v>93</v>
      </c>
      <c r="D124" s="26"/>
      <c r="E124" s="26"/>
      <c r="F124" s="26"/>
      <c r="G124" s="26"/>
      <c r="H124" s="26"/>
      <c r="I124" s="26"/>
      <c r="J124" s="119">
        <f>J125</f>
        <v>0</v>
      </c>
      <c r="K124" s="26"/>
      <c r="L124" s="27"/>
      <c r="M124" s="59"/>
      <c r="N124" s="50"/>
      <c r="O124" s="60"/>
      <c r="P124" s="120">
        <f>P125</f>
        <v>236.98416800000004</v>
      </c>
      <c r="Q124" s="60"/>
      <c r="R124" s="120">
        <f>R125</f>
        <v>642.34483999999998</v>
      </c>
      <c r="S124" s="60"/>
      <c r="T124" s="121">
        <f>T125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65</v>
      </c>
      <c r="AU124" s="14" t="s">
        <v>94</v>
      </c>
      <c r="BK124" s="122">
        <f>BK125</f>
        <v>0</v>
      </c>
    </row>
    <row r="125" spans="1:65" s="11" customFormat="1" ht="25.9" customHeight="1">
      <c r="B125" s="123"/>
      <c r="D125" s="124" t="s">
        <v>65</v>
      </c>
      <c r="E125" s="125" t="s">
        <v>111</v>
      </c>
      <c r="F125" s="125" t="s">
        <v>173</v>
      </c>
      <c r="J125" s="126">
        <f>J126+J145+J168</f>
        <v>0</v>
      </c>
      <c r="L125" s="123"/>
      <c r="M125" s="127"/>
      <c r="N125" s="128"/>
      <c r="O125" s="128"/>
      <c r="P125" s="129">
        <f>P126+P168</f>
        <v>236.98416800000004</v>
      </c>
      <c r="Q125" s="128"/>
      <c r="R125" s="129">
        <f>R126+R168</f>
        <v>642.34483999999998</v>
      </c>
      <c r="S125" s="128"/>
      <c r="T125" s="130">
        <f>T126+T168</f>
        <v>0</v>
      </c>
      <c r="AR125" s="124" t="s">
        <v>113</v>
      </c>
      <c r="AT125" s="131" t="s">
        <v>65</v>
      </c>
      <c r="AU125" s="131" t="s">
        <v>66</v>
      </c>
      <c r="AY125" s="124" t="s">
        <v>107</v>
      </c>
      <c r="BK125" s="132">
        <f>BK126+BK168</f>
        <v>0</v>
      </c>
    </row>
    <row r="126" spans="1:65" s="11" customFormat="1" ht="22.9" customHeight="1">
      <c r="B126" s="123"/>
      <c r="D126" s="124" t="s">
        <v>65</v>
      </c>
      <c r="E126" s="163" t="s">
        <v>174</v>
      </c>
      <c r="F126" s="163" t="s">
        <v>175</v>
      </c>
      <c r="J126" s="164">
        <f>SUM(J127:J144)</f>
        <v>0</v>
      </c>
      <c r="L126" s="123"/>
      <c r="M126" s="127"/>
      <c r="N126" s="128"/>
      <c r="O126" s="128"/>
      <c r="P126" s="129">
        <f>P127+SUM(P128:P145)</f>
        <v>234.79416800000004</v>
      </c>
      <c r="Q126" s="128"/>
      <c r="R126" s="129">
        <f>R127+SUM(R128:R145)</f>
        <v>642.34483999999998</v>
      </c>
      <c r="S126" s="128"/>
      <c r="T126" s="130">
        <f>T127+SUM(T128:T145)</f>
        <v>0</v>
      </c>
      <c r="AR126" s="124" t="s">
        <v>113</v>
      </c>
      <c r="AT126" s="131" t="s">
        <v>65</v>
      </c>
      <c r="AU126" s="131" t="s">
        <v>71</v>
      </c>
      <c r="AY126" s="124" t="s">
        <v>107</v>
      </c>
      <c r="BK126" s="132">
        <f>BK127+SUM(BK128:BK145)</f>
        <v>0</v>
      </c>
    </row>
    <row r="127" spans="1:65" s="2" customFormat="1" ht="21.75" customHeight="1">
      <c r="A127" s="26"/>
      <c r="B127" s="133"/>
      <c r="C127" s="134" t="s">
        <v>71</v>
      </c>
      <c r="D127" s="134" t="s">
        <v>108</v>
      </c>
      <c r="E127" s="135" t="s">
        <v>176</v>
      </c>
      <c r="F127" s="136" t="s">
        <v>177</v>
      </c>
      <c r="G127" s="137" t="s">
        <v>109</v>
      </c>
      <c r="H127" s="138">
        <v>2</v>
      </c>
      <c r="I127" s="139"/>
      <c r="J127" s="139">
        <f t="shared" ref="J127:J136" si="0">H127*I127</f>
        <v>0</v>
      </c>
      <c r="K127" s="140"/>
      <c r="L127" s="27"/>
      <c r="M127" s="141" t="s">
        <v>1</v>
      </c>
      <c r="N127" s="142" t="s">
        <v>32</v>
      </c>
      <c r="O127" s="143">
        <v>8</v>
      </c>
      <c r="P127" s="143">
        <f t="shared" ref="P127:P144" si="1">O127*H127</f>
        <v>16</v>
      </c>
      <c r="Q127" s="143">
        <v>0</v>
      </c>
      <c r="R127" s="143">
        <f t="shared" ref="R127:R144" si="2">Q127*H127</f>
        <v>0</v>
      </c>
      <c r="S127" s="143">
        <v>0</v>
      </c>
      <c r="T127" s="144">
        <f t="shared" ref="T127:T144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178</v>
      </c>
      <c r="AT127" s="145" t="s">
        <v>108</v>
      </c>
      <c r="AU127" s="145" t="s">
        <v>74</v>
      </c>
      <c r="AY127" s="14" t="s">
        <v>107</v>
      </c>
      <c r="BE127" s="146">
        <f t="shared" ref="BE127:BE144" si="4">IF(N127="základná",J127,0)</f>
        <v>0</v>
      </c>
      <c r="BF127" s="146">
        <f t="shared" ref="BF127:BF144" si="5">IF(N127="znížená",J127,0)</f>
        <v>0</v>
      </c>
      <c r="BG127" s="146">
        <f t="shared" ref="BG127:BG144" si="6">IF(N127="zákl. prenesená",J127,0)</f>
        <v>0</v>
      </c>
      <c r="BH127" s="146">
        <f t="shared" ref="BH127:BH144" si="7">IF(N127="zníž. prenesená",J127,0)</f>
        <v>0</v>
      </c>
      <c r="BI127" s="146">
        <f t="shared" ref="BI127:BI144" si="8">IF(N127="nulová",J127,0)</f>
        <v>0</v>
      </c>
      <c r="BJ127" s="14" t="s">
        <v>74</v>
      </c>
      <c r="BK127" s="146">
        <f t="shared" ref="BK127:BK144" si="9">ROUND(I127*H127,2)</f>
        <v>0</v>
      </c>
      <c r="BL127" s="14" t="s">
        <v>178</v>
      </c>
      <c r="BM127" s="145" t="s">
        <v>179</v>
      </c>
    </row>
    <row r="128" spans="1:65" s="2" customFormat="1" ht="21.75" customHeight="1">
      <c r="A128" s="26"/>
      <c r="B128" s="133"/>
      <c r="C128" s="147" t="s">
        <v>74</v>
      </c>
      <c r="D128" s="147" t="s">
        <v>111</v>
      </c>
      <c r="E128" s="148" t="s">
        <v>180</v>
      </c>
      <c r="F128" s="149" t="s">
        <v>181</v>
      </c>
      <c r="G128" s="150" t="s">
        <v>109</v>
      </c>
      <c r="H128" s="151">
        <v>2</v>
      </c>
      <c r="I128" s="152"/>
      <c r="J128" s="152">
        <f t="shared" si="0"/>
        <v>0</v>
      </c>
      <c r="K128" s="153"/>
      <c r="L128" s="154"/>
      <c r="M128" s="155" t="s">
        <v>1</v>
      </c>
      <c r="N128" s="156" t="s">
        <v>32</v>
      </c>
      <c r="O128" s="143">
        <v>0</v>
      </c>
      <c r="P128" s="143">
        <f t="shared" si="1"/>
        <v>0</v>
      </c>
      <c r="Q128" s="143">
        <v>2E-3</v>
      </c>
      <c r="R128" s="143">
        <f t="shared" si="2"/>
        <v>4.0000000000000001E-3</v>
      </c>
      <c r="S128" s="143">
        <v>0</v>
      </c>
      <c r="T128" s="14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182</v>
      </c>
      <c r="AT128" s="145" t="s">
        <v>111</v>
      </c>
      <c r="AU128" s="145" t="s">
        <v>74</v>
      </c>
      <c r="AY128" s="14" t="s">
        <v>107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4" t="s">
        <v>74</v>
      </c>
      <c r="BK128" s="146">
        <f t="shared" si="9"/>
        <v>0</v>
      </c>
      <c r="BL128" s="14" t="s">
        <v>178</v>
      </c>
      <c r="BM128" s="145" t="s">
        <v>183</v>
      </c>
    </row>
    <row r="129" spans="1:65" s="2" customFormat="1" ht="33" customHeight="1">
      <c r="A129" s="26"/>
      <c r="B129" s="133"/>
      <c r="C129" s="134" t="s">
        <v>113</v>
      </c>
      <c r="D129" s="134" t="s">
        <v>108</v>
      </c>
      <c r="E129" s="135" t="s">
        <v>184</v>
      </c>
      <c r="F129" s="136" t="s">
        <v>185</v>
      </c>
      <c r="G129" s="137" t="s">
        <v>109</v>
      </c>
      <c r="H129" s="138">
        <v>6</v>
      </c>
      <c r="I129" s="139"/>
      <c r="J129" s="139">
        <f t="shared" si="0"/>
        <v>0</v>
      </c>
      <c r="K129" s="140"/>
      <c r="L129" s="27"/>
      <c r="M129" s="141" t="s">
        <v>1</v>
      </c>
      <c r="N129" s="142" t="s">
        <v>32</v>
      </c>
      <c r="O129" s="143">
        <v>3</v>
      </c>
      <c r="P129" s="143">
        <f t="shared" si="1"/>
        <v>18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178</v>
      </c>
      <c r="AT129" s="145" t="s">
        <v>108</v>
      </c>
      <c r="AU129" s="145" t="s">
        <v>74</v>
      </c>
      <c r="AY129" s="14" t="s">
        <v>107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4" t="s">
        <v>74</v>
      </c>
      <c r="BK129" s="146">
        <f t="shared" si="9"/>
        <v>0</v>
      </c>
      <c r="BL129" s="14" t="s">
        <v>178</v>
      </c>
      <c r="BM129" s="145" t="s">
        <v>186</v>
      </c>
    </row>
    <row r="130" spans="1:65" s="2" customFormat="1" ht="16.5" customHeight="1">
      <c r="A130" s="26"/>
      <c r="B130" s="133"/>
      <c r="C130" s="147" t="s">
        <v>110</v>
      </c>
      <c r="D130" s="147" t="s">
        <v>111</v>
      </c>
      <c r="E130" s="148" t="s">
        <v>187</v>
      </c>
      <c r="F130" s="149" t="s">
        <v>188</v>
      </c>
      <c r="G130" s="150" t="s">
        <v>189</v>
      </c>
      <c r="H130" s="151">
        <v>2</v>
      </c>
      <c r="I130" s="152"/>
      <c r="J130" s="152">
        <f t="shared" si="0"/>
        <v>0</v>
      </c>
      <c r="K130" s="153"/>
      <c r="L130" s="154"/>
      <c r="M130" s="155" t="s">
        <v>1</v>
      </c>
      <c r="N130" s="156" t="s">
        <v>32</v>
      </c>
      <c r="O130" s="143">
        <v>0</v>
      </c>
      <c r="P130" s="143">
        <f t="shared" si="1"/>
        <v>0</v>
      </c>
      <c r="Q130" s="143">
        <v>4.0000000000000001E-3</v>
      </c>
      <c r="R130" s="143">
        <f t="shared" si="2"/>
        <v>8.0000000000000002E-3</v>
      </c>
      <c r="S130" s="143">
        <v>0</v>
      </c>
      <c r="T130" s="14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190</v>
      </c>
      <c r="AT130" s="145" t="s">
        <v>111</v>
      </c>
      <c r="AU130" s="145" t="s">
        <v>74</v>
      </c>
      <c r="AY130" s="14" t="s">
        <v>107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4" t="s">
        <v>74</v>
      </c>
      <c r="BK130" s="146">
        <f t="shared" si="9"/>
        <v>0</v>
      </c>
      <c r="BL130" s="14" t="s">
        <v>190</v>
      </c>
      <c r="BM130" s="145" t="s">
        <v>191</v>
      </c>
    </row>
    <row r="131" spans="1:65" s="2" customFormat="1" ht="21.75" customHeight="1">
      <c r="A131" s="26"/>
      <c r="B131" s="133"/>
      <c r="C131" s="147" t="s">
        <v>114</v>
      </c>
      <c r="D131" s="147" t="s">
        <v>111</v>
      </c>
      <c r="E131" s="148" t="s">
        <v>192</v>
      </c>
      <c r="F131" s="149" t="s">
        <v>193</v>
      </c>
      <c r="G131" s="150" t="s">
        <v>189</v>
      </c>
      <c r="H131" s="151">
        <v>2</v>
      </c>
      <c r="I131" s="152"/>
      <c r="J131" s="152">
        <f t="shared" si="0"/>
        <v>0</v>
      </c>
      <c r="K131" s="153"/>
      <c r="L131" s="154"/>
      <c r="M131" s="155" t="s">
        <v>1</v>
      </c>
      <c r="N131" s="156" t="s">
        <v>32</v>
      </c>
      <c r="O131" s="143">
        <v>0</v>
      </c>
      <c r="P131" s="143">
        <f t="shared" si="1"/>
        <v>0</v>
      </c>
      <c r="Q131" s="143">
        <v>1.5520000000000001E-2</v>
      </c>
      <c r="R131" s="143">
        <f t="shared" si="2"/>
        <v>3.1040000000000002E-2</v>
      </c>
      <c r="S131" s="143">
        <v>0</v>
      </c>
      <c r="T131" s="14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190</v>
      </c>
      <c r="AT131" s="145" t="s">
        <v>111</v>
      </c>
      <c r="AU131" s="145" t="s">
        <v>74</v>
      </c>
      <c r="AY131" s="14" t="s">
        <v>107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4" t="s">
        <v>74</v>
      </c>
      <c r="BK131" s="146">
        <f t="shared" si="9"/>
        <v>0</v>
      </c>
      <c r="BL131" s="14" t="s">
        <v>190</v>
      </c>
      <c r="BM131" s="145" t="s">
        <v>194</v>
      </c>
    </row>
    <row r="132" spans="1:65" s="2" customFormat="1" ht="21.75" customHeight="1">
      <c r="A132" s="26"/>
      <c r="B132" s="133"/>
      <c r="C132" s="134" t="s">
        <v>115</v>
      </c>
      <c r="D132" s="134" t="s">
        <v>108</v>
      </c>
      <c r="E132" s="135" t="s">
        <v>195</v>
      </c>
      <c r="F132" s="136" t="s">
        <v>196</v>
      </c>
      <c r="G132" s="137" t="s">
        <v>197</v>
      </c>
      <c r="H132" s="138">
        <v>450</v>
      </c>
      <c r="I132" s="139"/>
      <c r="J132" s="139">
        <f t="shared" si="0"/>
        <v>0</v>
      </c>
      <c r="K132" s="140"/>
      <c r="L132" s="27"/>
      <c r="M132" s="141" t="s">
        <v>1</v>
      </c>
      <c r="N132" s="142" t="s">
        <v>32</v>
      </c>
      <c r="O132" s="143">
        <v>9.9000000000000005E-2</v>
      </c>
      <c r="P132" s="143">
        <f t="shared" si="1"/>
        <v>44.550000000000004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178</v>
      </c>
      <c r="AT132" s="145" t="s">
        <v>108</v>
      </c>
      <c r="AU132" s="145" t="s">
        <v>74</v>
      </c>
      <c r="AY132" s="14" t="s">
        <v>107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74</v>
      </c>
      <c r="BK132" s="146">
        <f t="shared" si="9"/>
        <v>0</v>
      </c>
      <c r="BL132" s="14" t="s">
        <v>178</v>
      </c>
      <c r="BM132" s="145" t="s">
        <v>198</v>
      </c>
    </row>
    <row r="133" spans="1:65" s="2" customFormat="1" ht="16.5" customHeight="1">
      <c r="A133" s="26"/>
      <c r="B133" s="133"/>
      <c r="C133" s="147" t="s">
        <v>116</v>
      </c>
      <c r="D133" s="147" t="s">
        <v>111</v>
      </c>
      <c r="E133" s="148" t="s">
        <v>199</v>
      </c>
      <c r="F133" s="149" t="s">
        <v>200</v>
      </c>
      <c r="G133" s="150" t="s">
        <v>197</v>
      </c>
      <c r="H133" s="151">
        <v>450</v>
      </c>
      <c r="I133" s="152"/>
      <c r="J133" s="152">
        <f t="shared" si="0"/>
        <v>0</v>
      </c>
      <c r="K133" s="153"/>
      <c r="L133" s="154"/>
      <c r="M133" s="155" t="s">
        <v>1</v>
      </c>
      <c r="N133" s="156" t="s">
        <v>32</v>
      </c>
      <c r="O133" s="143">
        <v>0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190</v>
      </c>
      <c r="AT133" s="145" t="s">
        <v>111</v>
      </c>
      <c r="AU133" s="145" t="s">
        <v>74</v>
      </c>
      <c r="AY133" s="14" t="s">
        <v>107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74</v>
      </c>
      <c r="BK133" s="146">
        <f t="shared" si="9"/>
        <v>0</v>
      </c>
      <c r="BL133" s="14" t="s">
        <v>190</v>
      </c>
      <c r="BM133" s="145" t="s">
        <v>201</v>
      </c>
    </row>
    <row r="134" spans="1:65" s="2" customFormat="1" ht="16.5" customHeight="1">
      <c r="A134" s="26"/>
      <c r="B134" s="133"/>
      <c r="C134" s="134" t="s">
        <v>112</v>
      </c>
      <c r="D134" s="134" t="s">
        <v>108</v>
      </c>
      <c r="E134" s="135" t="s">
        <v>202</v>
      </c>
      <c r="F134" s="136" t="s">
        <v>203</v>
      </c>
      <c r="G134" s="137" t="s">
        <v>109</v>
      </c>
      <c r="H134" s="138">
        <v>350</v>
      </c>
      <c r="I134" s="139"/>
      <c r="J134" s="139">
        <f t="shared" si="0"/>
        <v>0</v>
      </c>
      <c r="K134" s="140"/>
      <c r="L134" s="27"/>
      <c r="M134" s="141" t="s">
        <v>1</v>
      </c>
      <c r="N134" s="142" t="s">
        <v>32</v>
      </c>
      <c r="O134" s="143">
        <v>2.4469999999999999E-2</v>
      </c>
      <c r="P134" s="143">
        <f t="shared" si="1"/>
        <v>8.5644999999999989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178</v>
      </c>
      <c r="AT134" s="145" t="s">
        <v>108</v>
      </c>
      <c r="AU134" s="145" t="s">
        <v>74</v>
      </c>
      <c r="AY134" s="14" t="s">
        <v>107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74</v>
      </c>
      <c r="BK134" s="146">
        <f t="shared" si="9"/>
        <v>0</v>
      </c>
      <c r="BL134" s="14" t="s">
        <v>178</v>
      </c>
      <c r="BM134" s="145" t="s">
        <v>204</v>
      </c>
    </row>
    <row r="135" spans="1:65" s="2" customFormat="1" ht="16.5" customHeight="1">
      <c r="A135" s="26"/>
      <c r="B135" s="133"/>
      <c r="C135" s="147" t="s">
        <v>117</v>
      </c>
      <c r="D135" s="147" t="s">
        <v>111</v>
      </c>
      <c r="E135" s="148" t="s">
        <v>205</v>
      </c>
      <c r="F135" s="149" t="s">
        <v>206</v>
      </c>
      <c r="G135" s="150" t="s">
        <v>109</v>
      </c>
      <c r="H135" s="151">
        <v>350</v>
      </c>
      <c r="I135" s="152"/>
      <c r="J135" s="152">
        <f t="shared" si="0"/>
        <v>0</v>
      </c>
      <c r="K135" s="153"/>
      <c r="L135" s="154"/>
      <c r="M135" s="155" t="s">
        <v>1</v>
      </c>
      <c r="N135" s="156" t="s">
        <v>32</v>
      </c>
      <c r="O135" s="143">
        <v>0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190</v>
      </c>
      <c r="AT135" s="145" t="s">
        <v>111</v>
      </c>
      <c r="AU135" s="145" t="s">
        <v>74</v>
      </c>
      <c r="AY135" s="14" t="s">
        <v>107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74</v>
      </c>
      <c r="BK135" s="146">
        <f t="shared" si="9"/>
        <v>0</v>
      </c>
      <c r="BL135" s="14" t="s">
        <v>190</v>
      </c>
      <c r="BM135" s="145" t="s">
        <v>207</v>
      </c>
    </row>
    <row r="136" spans="1:65" s="2" customFormat="1" ht="21.75" customHeight="1">
      <c r="A136" s="26"/>
      <c r="B136" s="133"/>
      <c r="C136" s="134" t="s">
        <v>118</v>
      </c>
      <c r="D136" s="134" t="s">
        <v>108</v>
      </c>
      <c r="E136" s="135" t="s">
        <v>208</v>
      </c>
      <c r="F136" s="136" t="s">
        <v>209</v>
      </c>
      <c r="G136" s="137" t="s">
        <v>197</v>
      </c>
      <c r="H136" s="138">
        <v>30</v>
      </c>
      <c r="I136" s="139"/>
      <c r="J136" s="139">
        <f t="shared" si="0"/>
        <v>0</v>
      </c>
      <c r="K136" s="140"/>
      <c r="L136" s="27"/>
      <c r="M136" s="141" t="s">
        <v>1</v>
      </c>
      <c r="N136" s="142" t="s">
        <v>32</v>
      </c>
      <c r="O136" s="143">
        <v>0.129</v>
      </c>
      <c r="P136" s="143">
        <f t="shared" si="1"/>
        <v>3.87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178</v>
      </c>
      <c r="AT136" s="145" t="s">
        <v>108</v>
      </c>
      <c r="AU136" s="145" t="s">
        <v>74</v>
      </c>
      <c r="AY136" s="14" t="s">
        <v>107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74</v>
      </c>
      <c r="BK136" s="146">
        <f t="shared" si="9"/>
        <v>0</v>
      </c>
      <c r="BL136" s="14" t="s">
        <v>178</v>
      </c>
      <c r="BM136" s="145" t="s">
        <v>210</v>
      </c>
    </row>
    <row r="137" spans="1:65" s="2" customFormat="1" ht="16.5" customHeight="1">
      <c r="A137" s="26"/>
      <c r="B137" s="133"/>
      <c r="C137" s="134" t="s">
        <v>119</v>
      </c>
      <c r="D137" s="134" t="s">
        <v>108</v>
      </c>
      <c r="E137" s="135" t="s">
        <v>211</v>
      </c>
      <c r="F137" s="136" t="s">
        <v>212</v>
      </c>
      <c r="G137" s="137" t="s">
        <v>213</v>
      </c>
      <c r="H137" s="138">
        <v>15</v>
      </c>
      <c r="I137" s="139"/>
      <c r="J137" s="139">
        <f t="shared" ref="J137:J144" si="10">H137*I137</f>
        <v>0</v>
      </c>
      <c r="K137" s="140"/>
      <c r="L137" s="27"/>
      <c r="M137" s="141" t="s">
        <v>1</v>
      </c>
      <c r="N137" s="142" t="s">
        <v>32</v>
      </c>
      <c r="O137" s="143">
        <v>0.32600000000000001</v>
      </c>
      <c r="P137" s="143">
        <f t="shared" si="1"/>
        <v>4.8900000000000006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178</v>
      </c>
      <c r="AT137" s="145" t="s">
        <v>108</v>
      </c>
      <c r="AU137" s="145" t="s">
        <v>74</v>
      </c>
      <c r="AY137" s="14" t="s">
        <v>107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74</v>
      </c>
      <c r="BK137" s="146">
        <f t="shared" si="9"/>
        <v>0</v>
      </c>
      <c r="BL137" s="14" t="s">
        <v>178</v>
      </c>
      <c r="BM137" s="145" t="s">
        <v>214</v>
      </c>
    </row>
    <row r="138" spans="1:65" s="2" customFormat="1" ht="16.5" customHeight="1">
      <c r="A138" s="26"/>
      <c r="B138" s="133"/>
      <c r="C138" s="134" t="s">
        <v>120</v>
      </c>
      <c r="D138" s="134" t="s">
        <v>108</v>
      </c>
      <c r="E138" s="135" t="s">
        <v>215</v>
      </c>
      <c r="F138" s="136" t="s">
        <v>216</v>
      </c>
      <c r="G138" s="137" t="s">
        <v>217</v>
      </c>
      <c r="H138" s="138">
        <v>148.96</v>
      </c>
      <c r="I138" s="139"/>
      <c r="J138" s="139">
        <f t="shared" si="10"/>
        <v>0</v>
      </c>
      <c r="K138" s="140"/>
      <c r="L138" s="27"/>
      <c r="M138" s="141" t="s">
        <v>1</v>
      </c>
      <c r="N138" s="142" t="s">
        <v>32</v>
      </c>
      <c r="O138" s="143">
        <v>0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178</v>
      </c>
      <c r="AT138" s="145" t="s">
        <v>108</v>
      </c>
      <c r="AU138" s="145" t="s">
        <v>74</v>
      </c>
      <c r="AY138" s="14" t="s">
        <v>107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74</v>
      </c>
      <c r="BK138" s="146">
        <f t="shared" si="9"/>
        <v>0</v>
      </c>
      <c r="BL138" s="14" t="s">
        <v>178</v>
      </c>
      <c r="BM138" s="145" t="s">
        <v>218</v>
      </c>
    </row>
    <row r="139" spans="1:65" s="2" customFormat="1" ht="16.5" customHeight="1">
      <c r="A139" s="26"/>
      <c r="B139" s="133"/>
      <c r="C139" s="134" t="s">
        <v>121</v>
      </c>
      <c r="D139" s="134" t="s">
        <v>108</v>
      </c>
      <c r="E139" s="135" t="s">
        <v>219</v>
      </c>
      <c r="F139" s="136" t="s">
        <v>219</v>
      </c>
      <c r="G139" s="137" t="s">
        <v>217</v>
      </c>
      <c r="H139" s="138">
        <v>170.56299999999999</v>
      </c>
      <c r="I139" s="139"/>
      <c r="J139" s="139">
        <f t="shared" si="10"/>
        <v>0</v>
      </c>
      <c r="K139" s="140"/>
      <c r="L139" s="27"/>
      <c r="M139" s="141" t="s">
        <v>1</v>
      </c>
      <c r="N139" s="142" t="s">
        <v>32</v>
      </c>
      <c r="O139" s="143">
        <v>0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220</v>
      </c>
      <c r="AT139" s="145" t="s">
        <v>108</v>
      </c>
      <c r="AU139" s="145" t="s">
        <v>74</v>
      </c>
      <c r="AY139" s="14" t="s">
        <v>107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74</v>
      </c>
      <c r="BK139" s="146">
        <f t="shared" si="9"/>
        <v>0</v>
      </c>
      <c r="BL139" s="14" t="s">
        <v>220</v>
      </c>
      <c r="BM139" s="145" t="s">
        <v>221</v>
      </c>
    </row>
    <row r="140" spans="1:65" s="2" customFormat="1" ht="16.5" customHeight="1">
      <c r="A140" s="26"/>
      <c r="B140" s="133"/>
      <c r="C140" s="134" t="s">
        <v>122</v>
      </c>
      <c r="D140" s="134" t="s">
        <v>108</v>
      </c>
      <c r="E140" s="135" t="s">
        <v>222</v>
      </c>
      <c r="F140" s="136" t="s">
        <v>223</v>
      </c>
      <c r="G140" s="137" t="s">
        <v>217</v>
      </c>
      <c r="H140" s="138">
        <v>170.56299999999999</v>
      </c>
      <c r="I140" s="139"/>
      <c r="J140" s="139">
        <f t="shared" si="10"/>
        <v>0</v>
      </c>
      <c r="K140" s="140"/>
      <c r="L140" s="27"/>
      <c r="M140" s="141" t="s">
        <v>1</v>
      </c>
      <c r="N140" s="142" t="s">
        <v>32</v>
      </c>
      <c r="O140" s="143">
        <v>0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178</v>
      </c>
      <c r="AT140" s="145" t="s">
        <v>108</v>
      </c>
      <c r="AU140" s="145" t="s">
        <v>74</v>
      </c>
      <c r="AY140" s="14" t="s">
        <v>107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4" t="s">
        <v>74</v>
      </c>
      <c r="BK140" s="146">
        <f t="shared" si="9"/>
        <v>0</v>
      </c>
      <c r="BL140" s="14" t="s">
        <v>178</v>
      </c>
      <c r="BM140" s="145" t="s">
        <v>224</v>
      </c>
    </row>
    <row r="141" spans="1:65" s="2" customFormat="1" ht="16.5" customHeight="1">
      <c r="A141" s="26"/>
      <c r="B141" s="133"/>
      <c r="C141" s="134" t="s">
        <v>123</v>
      </c>
      <c r="D141" s="134" t="s">
        <v>108</v>
      </c>
      <c r="E141" s="135" t="s">
        <v>225</v>
      </c>
      <c r="F141" s="136" t="s">
        <v>226</v>
      </c>
      <c r="G141" s="137" t="s">
        <v>217</v>
      </c>
      <c r="H141" s="138">
        <v>170.56299999999999</v>
      </c>
      <c r="I141" s="139"/>
      <c r="J141" s="139">
        <f t="shared" si="10"/>
        <v>0</v>
      </c>
      <c r="K141" s="140"/>
      <c r="L141" s="27"/>
      <c r="M141" s="141" t="s">
        <v>1</v>
      </c>
      <c r="N141" s="142" t="s">
        <v>32</v>
      </c>
      <c r="O141" s="143">
        <v>0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220</v>
      </c>
      <c r="AT141" s="145" t="s">
        <v>108</v>
      </c>
      <c r="AU141" s="145" t="s">
        <v>74</v>
      </c>
      <c r="AY141" s="14" t="s">
        <v>107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4" t="s">
        <v>74</v>
      </c>
      <c r="BK141" s="146">
        <f t="shared" si="9"/>
        <v>0</v>
      </c>
      <c r="BL141" s="14" t="s">
        <v>220</v>
      </c>
      <c r="BM141" s="145" t="s">
        <v>227</v>
      </c>
    </row>
    <row r="142" spans="1:65" s="2" customFormat="1" ht="16.5" customHeight="1">
      <c r="A142" s="26"/>
      <c r="B142" s="133"/>
      <c r="C142" s="134" t="s">
        <v>124</v>
      </c>
      <c r="D142" s="134" t="s">
        <v>108</v>
      </c>
      <c r="E142" s="135" t="s">
        <v>228</v>
      </c>
      <c r="F142" s="136" t="s">
        <v>229</v>
      </c>
      <c r="G142" s="137" t="s">
        <v>217</v>
      </c>
      <c r="H142" s="138">
        <v>107.925</v>
      </c>
      <c r="I142" s="139"/>
      <c r="J142" s="139">
        <f t="shared" si="10"/>
        <v>0</v>
      </c>
      <c r="K142" s="140"/>
      <c r="L142" s="27"/>
      <c r="M142" s="141" t="s">
        <v>1</v>
      </c>
      <c r="N142" s="142" t="s">
        <v>32</v>
      </c>
      <c r="O142" s="143">
        <v>0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190</v>
      </c>
      <c r="AT142" s="145" t="s">
        <v>108</v>
      </c>
      <c r="AU142" s="145" t="s">
        <v>74</v>
      </c>
      <c r="AY142" s="14" t="s">
        <v>107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4" t="s">
        <v>74</v>
      </c>
      <c r="BK142" s="146">
        <f t="shared" si="9"/>
        <v>0</v>
      </c>
      <c r="BL142" s="14" t="s">
        <v>190</v>
      </c>
      <c r="BM142" s="145" t="s">
        <v>230</v>
      </c>
    </row>
    <row r="143" spans="1:65" s="2" customFormat="1" ht="16.5" customHeight="1">
      <c r="A143" s="26"/>
      <c r="B143" s="133"/>
      <c r="C143" s="134" t="s">
        <v>125</v>
      </c>
      <c r="D143" s="134" t="s">
        <v>108</v>
      </c>
      <c r="E143" s="135" t="s">
        <v>231</v>
      </c>
      <c r="F143" s="136" t="s">
        <v>232</v>
      </c>
      <c r="G143" s="137" t="s">
        <v>217</v>
      </c>
      <c r="H143" s="138">
        <v>170.56299999999999</v>
      </c>
      <c r="I143" s="139"/>
      <c r="J143" s="139">
        <f t="shared" si="10"/>
        <v>0</v>
      </c>
      <c r="K143" s="140"/>
      <c r="L143" s="27"/>
      <c r="M143" s="141" t="s">
        <v>1</v>
      </c>
      <c r="N143" s="142" t="s">
        <v>32</v>
      </c>
      <c r="O143" s="143">
        <v>0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178</v>
      </c>
      <c r="AT143" s="145" t="s">
        <v>108</v>
      </c>
      <c r="AU143" s="145" t="s">
        <v>74</v>
      </c>
      <c r="AY143" s="14" t="s">
        <v>107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4" t="s">
        <v>74</v>
      </c>
      <c r="BK143" s="146">
        <f t="shared" si="9"/>
        <v>0</v>
      </c>
      <c r="BL143" s="14" t="s">
        <v>178</v>
      </c>
      <c r="BM143" s="145" t="s">
        <v>233</v>
      </c>
    </row>
    <row r="144" spans="1:65" s="2" customFormat="1" ht="16.5" customHeight="1">
      <c r="A144" s="26"/>
      <c r="B144" s="133"/>
      <c r="C144" s="134" t="s">
        <v>126</v>
      </c>
      <c r="D144" s="134" t="s">
        <v>108</v>
      </c>
      <c r="E144" s="135" t="s">
        <v>234</v>
      </c>
      <c r="F144" s="136" t="s">
        <v>235</v>
      </c>
      <c r="G144" s="137" t="s">
        <v>217</v>
      </c>
      <c r="H144" s="138">
        <v>170.56299999999999</v>
      </c>
      <c r="I144" s="139"/>
      <c r="J144" s="139">
        <f t="shared" si="10"/>
        <v>0</v>
      </c>
      <c r="K144" s="140"/>
      <c r="L144" s="27"/>
      <c r="M144" s="141" t="s">
        <v>1</v>
      </c>
      <c r="N144" s="142" t="s">
        <v>32</v>
      </c>
      <c r="O144" s="143">
        <v>0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178</v>
      </c>
      <c r="AT144" s="145" t="s">
        <v>108</v>
      </c>
      <c r="AU144" s="145" t="s">
        <v>74</v>
      </c>
      <c r="AY144" s="14" t="s">
        <v>107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4" t="s">
        <v>74</v>
      </c>
      <c r="BK144" s="146">
        <f t="shared" si="9"/>
        <v>0</v>
      </c>
      <c r="BL144" s="14" t="s">
        <v>178</v>
      </c>
      <c r="BM144" s="145" t="s">
        <v>236</v>
      </c>
    </row>
    <row r="145" spans="1:65" s="11" customFormat="1" ht="20.85" customHeight="1">
      <c r="B145" s="123"/>
      <c r="D145" s="124" t="s">
        <v>65</v>
      </c>
      <c r="E145" s="163" t="s">
        <v>237</v>
      </c>
      <c r="F145" s="163" t="s">
        <v>238</v>
      </c>
      <c r="J145" s="164">
        <f>SUM(J146:J167)</f>
        <v>0</v>
      </c>
      <c r="L145" s="123"/>
      <c r="M145" s="127"/>
      <c r="N145" s="128"/>
      <c r="O145" s="128"/>
      <c r="P145" s="129">
        <f>SUM(P146:P167)</f>
        <v>138.91966800000003</v>
      </c>
      <c r="Q145" s="128"/>
      <c r="R145" s="129">
        <f>SUM(R146:R167)</f>
        <v>642.30179999999996</v>
      </c>
      <c r="S145" s="128"/>
      <c r="T145" s="130">
        <f>SUM(T146:T167)</f>
        <v>0</v>
      </c>
      <c r="AR145" s="124" t="s">
        <v>113</v>
      </c>
      <c r="AT145" s="131" t="s">
        <v>65</v>
      </c>
      <c r="AU145" s="131" t="s">
        <v>74</v>
      </c>
      <c r="AY145" s="124" t="s">
        <v>107</v>
      </c>
      <c r="BK145" s="132">
        <f>SUM(BK146:BK167)</f>
        <v>0</v>
      </c>
    </row>
    <row r="146" spans="1:65" s="2" customFormat="1" ht="21.75" customHeight="1">
      <c r="A146" s="26"/>
      <c r="B146" s="133"/>
      <c r="C146" s="134" t="s">
        <v>128</v>
      </c>
      <c r="D146" s="134" t="s">
        <v>108</v>
      </c>
      <c r="E146" s="135" t="s">
        <v>239</v>
      </c>
      <c r="F146" s="136" t="s">
        <v>240</v>
      </c>
      <c r="G146" s="137" t="s">
        <v>241</v>
      </c>
      <c r="H146" s="138">
        <v>0.65</v>
      </c>
      <c r="I146" s="139"/>
      <c r="J146" s="139">
        <f>H146*I146</f>
        <v>0</v>
      </c>
      <c r="K146" s="140"/>
      <c r="L146" s="27"/>
      <c r="M146" s="141" t="s">
        <v>1</v>
      </c>
      <c r="N146" s="142" t="s">
        <v>32</v>
      </c>
      <c r="O146" s="143">
        <v>6.4870000000000001</v>
      </c>
      <c r="P146" s="143">
        <f t="shared" ref="P146:P167" si="11">O146*H146</f>
        <v>4.2165499999999998</v>
      </c>
      <c r="Q146" s="143">
        <v>0</v>
      </c>
      <c r="R146" s="143">
        <f t="shared" ref="R146:R167" si="12">Q146*H146</f>
        <v>0</v>
      </c>
      <c r="S146" s="143">
        <v>0</v>
      </c>
      <c r="T146" s="144">
        <f t="shared" ref="T146:T167" si="13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178</v>
      </c>
      <c r="AT146" s="145" t="s">
        <v>108</v>
      </c>
      <c r="AU146" s="145" t="s">
        <v>113</v>
      </c>
      <c r="AY146" s="14" t="s">
        <v>107</v>
      </c>
      <c r="BE146" s="146">
        <f t="shared" ref="BE146:BE167" si="14">IF(N146="základná",J146,0)</f>
        <v>0</v>
      </c>
      <c r="BF146" s="146">
        <f t="shared" ref="BF146:BF167" si="15">IF(N146="znížená",J146,0)</f>
        <v>0</v>
      </c>
      <c r="BG146" s="146">
        <f t="shared" ref="BG146:BG167" si="16">IF(N146="zákl. prenesená",J146,0)</f>
        <v>0</v>
      </c>
      <c r="BH146" s="146">
        <f t="shared" ref="BH146:BH167" si="17">IF(N146="zníž. prenesená",J146,0)</f>
        <v>0</v>
      </c>
      <c r="BI146" s="146">
        <f t="shared" ref="BI146:BI167" si="18">IF(N146="nulová",J146,0)</f>
        <v>0</v>
      </c>
      <c r="BJ146" s="14" t="s">
        <v>74</v>
      </c>
      <c r="BK146" s="146">
        <f t="shared" ref="BK146:BK167" si="19">ROUND(I146*H146,2)</f>
        <v>0</v>
      </c>
      <c r="BL146" s="14" t="s">
        <v>178</v>
      </c>
      <c r="BM146" s="145" t="s">
        <v>242</v>
      </c>
    </row>
    <row r="147" spans="1:65" s="2" customFormat="1" ht="16.5" customHeight="1">
      <c r="A147" s="26"/>
      <c r="B147" s="133"/>
      <c r="C147" s="134" t="s">
        <v>7</v>
      </c>
      <c r="D147" s="134" t="s">
        <v>108</v>
      </c>
      <c r="E147" s="135" t="s">
        <v>243</v>
      </c>
      <c r="F147" s="136" t="s">
        <v>244</v>
      </c>
      <c r="G147" s="137" t="s">
        <v>109</v>
      </c>
      <c r="H147" s="138">
        <v>1</v>
      </c>
      <c r="I147" s="139"/>
      <c r="J147" s="139">
        <f t="shared" ref="J147:J153" si="20">H147*I147</f>
        <v>0</v>
      </c>
      <c r="K147" s="140"/>
      <c r="L147" s="27"/>
      <c r="M147" s="141" t="s">
        <v>1</v>
      </c>
      <c r="N147" s="142" t="s">
        <v>32</v>
      </c>
      <c r="O147" s="143">
        <v>0.57979999999999998</v>
      </c>
      <c r="P147" s="143">
        <f t="shared" si="11"/>
        <v>0.57979999999999998</v>
      </c>
      <c r="Q147" s="143">
        <v>0</v>
      </c>
      <c r="R147" s="143">
        <f t="shared" si="12"/>
        <v>0</v>
      </c>
      <c r="S147" s="143">
        <v>0</v>
      </c>
      <c r="T147" s="144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178</v>
      </c>
      <c r="AT147" s="145" t="s">
        <v>108</v>
      </c>
      <c r="AU147" s="145" t="s">
        <v>113</v>
      </c>
      <c r="AY147" s="14" t="s">
        <v>107</v>
      </c>
      <c r="BE147" s="146">
        <f t="shared" si="14"/>
        <v>0</v>
      </c>
      <c r="BF147" s="146">
        <f t="shared" si="15"/>
        <v>0</v>
      </c>
      <c r="BG147" s="146">
        <f t="shared" si="16"/>
        <v>0</v>
      </c>
      <c r="BH147" s="146">
        <f t="shared" si="17"/>
        <v>0</v>
      </c>
      <c r="BI147" s="146">
        <f t="shared" si="18"/>
        <v>0</v>
      </c>
      <c r="BJ147" s="14" t="s">
        <v>74</v>
      </c>
      <c r="BK147" s="146">
        <f t="shared" si="19"/>
        <v>0</v>
      </c>
      <c r="BL147" s="14" t="s">
        <v>178</v>
      </c>
      <c r="BM147" s="145" t="s">
        <v>245</v>
      </c>
    </row>
    <row r="148" spans="1:65" s="2" customFormat="1" ht="16.5" customHeight="1">
      <c r="A148" s="26"/>
      <c r="B148" s="133"/>
      <c r="C148" s="134" t="s">
        <v>129</v>
      </c>
      <c r="D148" s="134" t="s">
        <v>108</v>
      </c>
      <c r="E148" s="135" t="s">
        <v>246</v>
      </c>
      <c r="F148" s="136" t="s">
        <v>247</v>
      </c>
      <c r="G148" s="137" t="s">
        <v>109</v>
      </c>
      <c r="H148" s="138">
        <v>1</v>
      </c>
      <c r="I148" s="139"/>
      <c r="J148" s="139">
        <f t="shared" si="20"/>
        <v>0</v>
      </c>
      <c r="K148" s="140"/>
      <c r="L148" s="27"/>
      <c r="M148" s="141" t="s">
        <v>1</v>
      </c>
      <c r="N148" s="142" t="s">
        <v>32</v>
      </c>
      <c r="O148" s="143">
        <v>0.57979999999999998</v>
      </c>
      <c r="P148" s="143">
        <f t="shared" si="11"/>
        <v>0.57979999999999998</v>
      </c>
      <c r="Q148" s="143">
        <v>0</v>
      </c>
      <c r="R148" s="143">
        <f t="shared" si="12"/>
        <v>0</v>
      </c>
      <c r="S148" s="143">
        <v>0</v>
      </c>
      <c r="T148" s="14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178</v>
      </c>
      <c r="AT148" s="145" t="s">
        <v>108</v>
      </c>
      <c r="AU148" s="145" t="s">
        <v>113</v>
      </c>
      <c r="AY148" s="14" t="s">
        <v>107</v>
      </c>
      <c r="BE148" s="146">
        <f t="shared" si="14"/>
        <v>0</v>
      </c>
      <c r="BF148" s="146">
        <f t="shared" si="15"/>
        <v>0</v>
      </c>
      <c r="BG148" s="146">
        <f t="shared" si="16"/>
        <v>0</v>
      </c>
      <c r="BH148" s="146">
        <f t="shared" si="17"/>
        <v>0</v>
      </c>
      <c r="BI148" s="146">
        <f t="shared" si="18"/>
        <v>0</v>
      </c>
      <c r="BJ148" s="14" t="s">
        <v>74</v>
      </c>
      <c r="BK148" s="146">
        <f t="shared" si="19"/>
        <v>0</v>
      </c>
      <c r="BL148" s="14" t="s">
        <v>178</v>
      </c>
      <c r="BM148" s="145" t="s">
        <v>248</v>
      </c>
    </row>
    <row r="149" spans="1:65" s="2" customFormat="1" ht="21.75" customHeight="1">
      <c r="A149" s="26"/>
      <c r="B149" s="133"/>
      <c r="C149" s="134" t="s">
        <v>130</v>
      </c>
      <c r="D149" s="134" t="s">
        <v>108</v>
      </c>
      <c r="E149" s="135" t="s">
        <v>249</v>
      </c>
      <c r="F149" s="136" t="s">
        <v>250</v>
      </c>
      <c r="G149" s="137" t="s">
        <v>197</v>
      </c>
      <c r="H149" s="138">
        <v>65</v>
      </c>
      <c r="I149" s="139"/>
      <c r="J149" s="139">
        <f t="shared" si="20"/>
        <v>0</v>
      </c>
      <c r="K149" s="140"/>
      <c r="L149" s="27"/>
      <c r="M149" s="141" t="s">
        <v>1</v>
      </c>
      <c r="N149" s="142" t="s">
        <v>32</v>
      </c>
      <c r="O149" s="143">
        <v>1.0429999999999999</v>
      </c>
      <c r="P149" s="143">
        <f t="shared" si="11"/>
        <v>67.795000000000002</v>
      </c>
      <c r="Q149" s="143">
        <v>0</v>
      </c>
      <c r="R149" s="143">
        <f t="shared" si="12"/>
        <v>0</v>
      </c>
      <c r="S149" s="143">
        <v>0</v>
      </c>
      <c r="T149" s="14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178</v>
      </c>
      <c r="AT149" s="145" t="s">
        <v>108</v>
      </c>
      <c r="AU149" s="145" t="s">
        <v>113</v>
      </c>
      <c r="AY149" s="14" t="s">
        <v>107</v>
      </c>
      <c r="BE149" s="146">
        <f t="shared" si="14"/>
        <v>0</v>
      </c>
      <c r="BF149" s="146">
        <f t="shared" si="15"/>
        <v>0</v>
      </c>
      <c r="BG149" s="146">
        <f t="shared" si="16"/>
        <v>0</v>
      </c>
      <c r="BH149" s="146">
        <f t="shared" si="17"/>
        <v>0</v>
      </c>
      <c r="BI149" s="146">
        <f t="shared" si="18"/>
        <v>0</v>
      </c>
      <c r="BJ149" s="14" t="s">
        <v>74</v>
      </c>
      <c r="BK149" s="146">
        <f t="shared" si="19"/>
        <v>0</v>
      </c>
      <c r="BL149" s="14" t="s">
        <v>178</v>
      </c>
      <c r="BM149" s="145" t="s">
        <v>251</v>
      </c>
    </row>
    <row r="150" spans="1:65" s="2" customFormat="1" ht="21.75" customHeight="1">
      <c r="A150" s="26"/>
      <c r="B150" s="133"/>
      <c r="C150" s="134" t="s">
        <v>131</v>
      </c>
      <c r="D150" s="134" t="s">
        <v>108</v>
      </c>
      <c r="E150" s="135" t="s">
        <v>252</v>
      </c>
      <c r="F150" s="136" t="s">
        <v>253</v>
      </c>
      <c r="G150" s="137" t="s">
        <v>109</v>
      </c>
      <c r="H150" s="138">
        <v>2</v>
      </c>
      <c r="I150" s="139"/>
      <c r="J150" s="139">
        <f t="shared" si="20"/>
        <v>0</v>
      </c>
      <c r="K150" s="140"/>
      <c r="L150" s="27"/>
      <c r="M150" s="141" t="s">
        <v>1</v>
      </c>
      <c r="N150" s="142" t="s">
        <v>32</v>
      </c>
      <c r="O150" s="143">
        <v>15.399800000000001</v>
      </c>
      <c r="P150" s="143">
        <f t="shared" si="11"/>
        <v>30.799600000000002</v>
      </c>
      <c r="Q150" s="143">
        <v>0</v>
      </c>
      <c r="R150" s="143">
        <f t="shared" si="12"/>
        <v>0</v>
      </c>
      <c r="S150" s="143">
        <v>0</v>
      </c>
      <c r="T150" s="14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178</v>
      </c>
      <c r="AT150" s="145" t="s">
        <v>108</v>
      </c>
      <c r="AU150" s="145" t="s">
        <v>113</v>
      </c>
      <c r="AY150" s="14" t="s">
        <v>107</v>
      </c>
      <c r="BE150" s="146">
        <f t="shared" si="14"/>
        <v>0</v>
      </c>
      <c r="BF150" s="146">
        <f t="shared" si="15"/>
        <v>0</v>
      </c>
      <c r="BG150" s="146">
        <f t="shared" si="16"/>
        <v>0</v>
      </c>
      <c r="BH150" s="146">
        <f t="shared" si="17"/>
        <v>0</v>
      </c>
      <c r="BI150" s="146">
        <f t="shared" si="18"/>
        <v>0</v>
      </c>
      <c r="BJ150" s="14" t="s">
        <v>74</v>
      </c>
      <c r="BK150" s="146">
        <f t="shared" si="19"/>
        <v>0</v>
      </c>
      <c r="BL150" s="14" t="s">
        <v>178</v>
      </c>
      <c r="BM150" s="145" t="s">
        <v>254</v>
      </c>
    </row>
    <row r="151" spans="1:65" s="2" customFormat="1" ht="21.75" customHeight="1">
      <c r="A151" s="26"/>
      <c r="B151" s="133"/>
      <c r="C151" s="134" t="s">
        <v>132</v>
      </c>
      <c r="D151" s="134" t="s">
        <v>108</v>
      </c>
      <c r="E151" s="135" t="s">
        <v>255</v>
      </c>
      <c r="F151" s="136" t="s">
        <v>256</v>
      </c>
      <c r="G151" s="137" t="s">
        <v>158</v>
      </c>
      <c r="H151" s="138">
        <v>46.8</v>
      </c>
      <c r="I151" s="139"/>
      <c r="J151" s="139">
        <f t="shared" si="20"/>
        <v>0</v>
      </c>
      <c r="K151" s="140"/>
      <c r="L151" s="27"/>
      <c r="M151" s="141" t="s">
        <v>1</v>
      </c>
      <c r="N151" s="142" t="s">
        <v>32</v>
      </c>
      <c r="O151" s="143">
        <v>0.39795999999999998</v>
      </c>
      <c r="P151" s="143">
        <f t="shared" si="11"/>
        <v>18.624527999999998</v>
      </c>
      <c r="Q151" s="143">
        <v>0</v>
      </c>
      <c r="R151" s="143">
        <f t="shared" si="12"/>
        <v>0</v>
      </c>
      <c r="S151" s="143">
        <v>0</v>
      </c>
      <c r="T151" s="14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178</v>
      </c>
      <c r="AT151" s="145" t="s">
        <v>108</v>
      </c>
      <c r="AU151" s="145" t="s">
        <v>113</v>
      </c>
      <c r="AY151" s="14" t="s">
        <v>107</v>
      </c>
      <c r="BE151" s="146">
        <f t="shared" si="14"/>
        <v>0</v>
      </c>
      <c r="BF151" s="146">
        <f t="shared" si="15"/>
        <v>0</v>
      </c>
      <c r="BG151" s="146">
        <f t="shared" si="16"/>
        <v>0</v>
      </c>
      <c r="BH151" s="146">
        <f t="shared" si="17"/>
        <v>0</v>
      </c>
      <c r="BI151" s="146">
        <f t="shared" si="18"/>
        <v>0</v>
      </c>
      <c r="BJ151" s="14" t="s">
        <v>74</v>
      </c>
      <c r="BK151" s="146">
        <f t="shared" si="19"/>
        <v>0</v>
      </c>
      <c r="BL151" s="14" t="s">
        <v>178</v>
      </c>
      <c r="BM151" s="145" t="s">
        <v>257</v>
      </c>
    </row>
    <row r="152" spans="1:65" s="2" customFormat="1" ht="21.75" customHeight="1">
      <c r="A152" s="26"/>
      <c r="B152" s="133"/>
      <c r="C152" s="134" t="s">
        <v>133</v>
      </c>
      <c r="D152" s="134" t="s">
        <v>108</v>
      </c>
      <c r="E152" s="135" t="s">
        <v>258</v>
      </c>
      <c r="F152" s="136" t="s">
        <v>259</v>
      </c>
      <c r="G152" s="137" t="s">
        <v>158</v>
      </c>
      <c r="H152" s="138">
        <v>46.8</v>
      </c>
      <c r="I152" s="139"/>
      <c r="J152" s="139">
        <f t="shared" si="20"/>
        <v>0</v>
      </c>
      <c r="K152" s="140"/>
      <c r="L152" s="27"/>
      <c r="M152" s="141" t="s">
        <v>1</v>
      </c>
      <c r="N152" s="142" t="s">
        <v>32</v>
      </c>
      <c r="O152" s="143">
        <v>1.43E-2</v>
      </c>
      <c r="P152" s="143">
        <f t="shared" si="11"/>
        <v>0.66923999999999995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5" t="s">
        <v>178</v>
      </c>
      <c r="AT152" s="145" t="s">
        <v>108</v>
      </c>
      <c r="AU152" s="145" t="s">
        <v>113</v>
      </c>
      <c r="AY152" s="14" t="s">
        <v>107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4" t="s">
        <v>74</v>
      </c>
      <c r="BK152" s="146">
        <f t="shared" si="19"/>
        <v>0</v>
      </c>
      <c r="BL152" s="14" t="s">
        <v>178</v>
      </c>
      <c r="BM152" s="145" t="s">
        <v>260</v>
      </c>
    </row>
    <row r="153" spans="1:65" s="2" customFormat="1" ht="33" customHeight="1">
      <c r="A153" s="26"/>
      <c r="B153" s="133"/>
      <c r="C153" s="134" t="s">
        <v>134</v>
      </c>
      <c r="D153" s="134" t="s">
        <v>108</v>
      </c>
      <c r="E153" s="135" t="s">
        <v>261</v>
      </c>
      <c r="F153" s="136" t="s">
        <v>262</v>
      </c>
      <c r="G153" s="137" t="s">
        <v>197</v>
      </c>
      <c r="H153" s="138">
        <v>65</v>
      </c>
      <c r="I153" s="139"/>
      <c r="J153" s="139">
        <f t="shared" si="20"/>
        <v>0</v>
      </c>
      <c r="K153" s="140"/>
      <c r="L153" s="27"/>
      <c r="M153" s="141" t="s">
        <v>1</v>
      </c>
      <c r="N153" s="142" t="s">
        <v>32</v>
      </c>
      <c r="O153" s="143">
        <v>0.1</v>
      </c>
      <c r="P153" s="143">
        <f t="shared" si="11"/>
        <v>6.5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178</v>
      </c>
      <c r="AT153" s="145" t="s">
        <v>108</v>
      </c>
      <c r="AU153" s="145" t="s">
        <v>113</v>
      </c>
      <c r="AY153" s="14" t="s">
        <v>107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4" t="s">
        <v>74</v>
      </c>
      <c r="BK153" s="146">
        <f t="shared" si="19"/>
        <v>0</v>
      </c>
      <c r="BL153" s="14" t="s">
        <v>178</v>
      </c>
      <c r="BM153" s="145" t="s">
        <v>263</v>
      </c>
    </row>
    <row r="154" spans="1:65" s="2" customFormat="1" ht="16.5" customHeight="1">
      <c r="A154" s="26"/>
      <c r="B154" s="133"/>
      <c r="C154" s="147" t="s">
        <v>135</v>
      </c>
      <c r="D154" s="147" t="s">
        <v>111</v>
      </c>
      <c r="E154" s="148" t="s">
        <v>264</v>
      </c>
      <c r="F154" s="149" t="s">
        <v>265</v>
      </c>
      <c r="G154" s="150" t="s">
        <v>266</v>
      </c>
      <c r="H154" s="151">
        <v>17.55</v>
      </c>
      <c r="I154" s="152"/>
      <c r="J154" s="152">
        <f t="shared" ref="J154:J160" si="21">H154*I154</f>
        <v>0</v>
      </c>
      <c r="K154" s="153"/>
      <c r="L154" s="154"/>
      <c r="M154" s="155" t="s">
        <v>1</v>
      </c>
      <c r="N154" s="156" t="s">
        <v>32</v>
      </c>
      <c r="O154" s="143">
        <v>0</v>
      </c>
      <c r="P154" s="143">
        <f t="shared" si="11"/>
        <v>0</v>
      </c>
      <c r="Q154" s="143">
        <v>1</v>
      </c>
      <c r="R154" s="143">
        <f t="shared" si="12"/>
        <v>17.55</v>
      </c>
      <c r="S154" s="143">
        <v>0</v>
      </c>
      <c r="T154" s="14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190</v>
      </c>
      <c r="AT154" s="145" t="s">
        <v>111</v>
      </c>
      <c r="AU154" s="145" t="s">
        <v>113</v>
      </c>
      <c r="AY154" s="14" t="s">
        <v>107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4" t="s">
        <v>74</v>
      </c>
      <c r="BK154" s="146">
        <f t="shared" si="19"/>
        <v>0</v>
      </c>
      <c r="BL154" s="14" t="s">
        <v>190</v>
      </c>
      <c r="BM154" s="145" t="s">
        <v>267</v>
      </c>
    </row>
    <row r="155" spans="1:65" s="2" customFormat="1" ht="16.5" customHeight="1">
      <c r="A155" s="26"/>
      <c r="B155" s="133"/>
      <c r="C155" s="147" t="s">
        <v>136</v>
      </c>
      <c r="D155" s="147" t="s">
        <v>111</v>
      </c>
      <c r="E155" s="148" t="s">
        <v>268</v>
      </c>
      <c r="F155" s="149" t="s">
        <v>269</v>
      </c>
      <c r="G155" s="150" t="s">
        <v>109</v>
      </c>
      <c r="H155" s="151">
        <v>130</v>
      </c>
      <c r="I155" s="152"/>
      <c r="J155" s="152">
        <f t="shared" si="21"/>
        <v>0</v>
      </c>
      <c r="K155" s="153"/>
      <c r="L155" s="154"/>
      <c r="M155" s="155" t="s">
        <v>1</v>
      </c>
      <c r="N155" s="156" t="s">
        <v>32</v>
      </c>
      <c r="O155" s="143">
        <v>0</v>
      </c>
      <c r="P155" s="143">
        <f t="shared" si="11"/>
        <v>0</v>
      </c>
      <c r="Q155" s="143">
        <v>4.8</v>
      </c>
      <c r="R155" s="143">
        <f t="shared" si="12"/>
        <v>624</v>
      </c>
      <c r="S155" s="143">
        <v>0</v>
      </c>
      <c r="T155" s="14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190</v>
      </c>
      <c r="AT155" s="145" t="s">
        <v>111</v>
      </c>
      <c r="AU155" s="145" t="s">
        <v>113</v>
      </c>
      <c r="AY155" s="14" t="s">
        <v>107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4" t="s">
        <v>74</v>
      </c>
      <c r="BK155" s="146">
        <f t="shared" si="19"/>
        <v>0</v>
      </c>
      <c r="BL155" s="14" t="s">
        <v>190</v>
      </c>
      <c r="BM155" s="145" t="s">
        <v>270</v>
      </c>
    </row>
    <row r="156" spans="1:65" s="2" customFormat="1" ht="21.75" customHeight="1">
      <c r="A156" s="26"/>
      <c r="B156" s="133"/>
      <c r="C156" s="134" t="s">
        <v>137</v>
      </c>
      <c r="D156" s="134" t="s">
        <v>108</v>
      </c>
      <c r="E156" s="135" t="s">
        <v>271</v>
      </c>
      <c r="F156" s="136" t="s">
        <v>272</v>
      </c>
      <c r="G156" s="137" t="s">
        <v>197</v>
      </c>
      <c r="H156" s="138">
        <v>65</v>
      </c>
      <c r="I156" s="139"/>
      <c r="J156" s="139">
        <f t="shared" si="21"/>
        <v>0</v>
      </c>
      <c r="K156" s="140"/>
      <c r="L156" s="27"/>
      <c r="M156" s="141" t="s">
        <v>1</v>
      </c>
      <c r="N156" s="142" t="s">
        <v>32</v>
      </c>
      <c r="O156" s="143">
        <v>2.4910000000000002E-2</v>
      </c>
      <c r="P156" s="143">
        <f t="shared" si="11"/>
        <v>1.6191500000000001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5" t="s">
        <v>178</v>
      </c>
      <c r="AT156" s="145" t="s">
        <v>108</v>
      </c>
      <c r="AU156" s="145" t="s">
        <v>113</v>
      </c>
      <c r="AY156" s="14" t="s">
        <v>107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4" t="s">
        <v>74</v>
      </c>
      <c r="BK156" s="146">
        <f t="shared" si="19"/>
        <v>0</v>
      </c>
      <c r="BL156" s="14" t="s">
        <v>178</v>
      </c>
      <c r="BM156" s="145" t="s">
        <v>273</v>
      </c>
    </row>
    <row r="157" spans="1:65" s="2" customFormat="1" ht="16.5" customHeight="1">
      <c r="A157" s="26"/>
      <c r="B157" s="133"/>
      <c r="C157" s="147" t="s">
        <v>138</v>
      </c>
      <c r="D157" s="147" t="s">
        <v>111</v>
      </c>
      <c r="E157" s="148" t="s">
        <v>274</v>
      </c>
      <c r="F157" s="149" t="s">
        <v>275</v>
      </c>
      <c r="G157" s="150" t="s">
        <v>197</v>
      </c>
      <c r="H157" s="151">
        <v>65</v>
      </c>
      <c r="I157" s="152"/>
      <c r="J157" s="152">
        <f t="shared" si="21"/>
        <v>0</v>
      </c>
      <c r="K157" s="153"/>
      <c r="L157" s="154"/>
      <c r="M157" s="155" t="s">
        <v>1</v>
      </c>
      <c r="N157" s="156" t="s">
        <v>32</v>
      </c>
      <c r="O157" s="143">
        <v>0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190</v>
      </c>
      <c r="AT157" s="145" t="s">
        <v>111</v>
      </c>
      <c r="AU157" s="145" t="s">
        <v>113</v>
      </c>
      <c r="AY157" s="14" t="s">
        <v>107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4" t="s">
        <v>74</v>
      </c>
      <c r="BK157" s="146">
        <f t="shared" si="19"/>
        <v>0</v>
      </c>
      <c r="BL157" s="14" t="s">
        <v>190</v>
      </c>
      <c r="BM157" s="145" t="s">
        <v>276</v>
      </c>
    </row>
    <row r="158" spans="1:65" s="2" customFormat="1" ht="33" customHeight="1">
      <c r="A158" s="26"/>
      <c r="B158" s="133"/>
      <c r="C158" s="134" t="s">
        <v>139</v>
      </c>
      <c r="D158" s="134" t="s">
        <v>108</v>
      </c>
      <c r="E158" s="135" t="s">
        <v>277</v>
      </c>
      <c r="F158" s="136" t="s">
        <v>278</v>
      </c>
      <c r="G158" s="137" t="s">
        <v>197</v>
      </c>
      <c r="H158" s="138">
        <v>30</v>
      </c>
      <c r="I158" s="139"/>
      <c r="J158" s="139">
        <f t="shared" si="21"/>
        <v>0</v>
      </c>
      <c r="K158" s="140"/>
      <c r="L158" s="27"/>
      <c r="M158" s="141" t="s">
        <v>1</v>
      </c>
      <c r="N158" s="142" t="s">
        <v>32</v>
      </c>
      <c r="O158" s="143">
        <v>5.8000000000000003E-2</v>
      </c>
      <c r="P158" s="143">
        <f t="shared" si="11"/>
        <v>1.74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178</v>
      </c>
      <c r="AT158" s="145" t="s">
        <v>108</v>
      </c>
      <c r="AU158" s="145" t="s">
        <v>113</v>
      </c>
      <c r="AY158" s="14" t="s">
        <v>107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4" t="s">
        <v>74</v>
      </c>
      <c r="BK158" s="146">
        <f t="shared" si="19"/>
        <v>0</v>
      </c>
      <c r="BL158" s="14" t="s">
        <v>178</v>
      </c>
      <c r="BM158" s="145" t="s">
        <v>279</v>
      </c>
    </row>
    <row r="159" spans="1:65" s="2" customFormat="1" ht="16.5" customHeight="1">
      <c r="A159" s="26"/>
      <c r="B159" s="133"/>
      <c r="C159" s="147" t="s">
        <v>140</v>
      </c>
      <c r="D159" s="147" t="s">
        <v>111</v>
      </c>
      <c r="E159" s="148" t="s">
        <v>280</v>
      </c>
      <c r="F159" s="149" t="s">
        <v>281</v>
      </c>
      <c r="G159" s="150" t="s">
        <v>197</v>
      </c>
      <c r="H159" s="151">
        <v>30</v>
      </c>
      <c r="I159" s="152"/>
      <c r="J159" s="152">
        <f t="shared" si="21"/>
        <v>0</v>
      </c>
      <c r="K159" s="153"/>
      <c r="L159" s="154"/>
      <c r="M159" s="155" t="s">
        <v>1</v>
      </c>
      <c r="N159" s="156" t="s">
        <v>32</v>
      </c>
      <c r="O159" s="143">
        <v>0</v>
      </c>
      <c r="P159" s="143">
        <f t="shared" si="11"/>
        <v>0</v>
      </c>
      <c r="Q159" s="143">
        <v>2.5059999999999999E-2</v>
      </c>
      <c r="R159" s="143">
        <f t="shared" si="12"/>
        <v>0.75180000000000002</v>
      </c>
      <c r="S159" s="143">
        <v>0</v>
      </c>
      <c r="T159" s="14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190</v>
      </c>
      <c r="AT159" s="145" t="s">
        <v>111</v>
      </c>
      <c r="AU159" s="145" t="s">
        <v>113</v>
      </c>
      <c r="AY159" s="14" t="s">
        <v>107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4" t="s">
        <v>74</v>
      </c>
      <c r="BK159" s="146">
        <f t="shared" si="19"/>
        <v>0</v>
      </c>
      <c r="BL159" s="14" t="s">
        <v>190</v>
      </c>
      <c r="BM159" s="145" t="s">
        <v>282</v>
      </c>
    </row>
    <row r="160" spans="1:65" s="2" customFormat="1" ht="16.5" customHeight="1">
      <c r="A160" s="26"/>
      <c r="B160" s="133"/>
      <c r="C160" s="134" t="s">
        <v>141</v>
      </c>
      <c r="D160" s="134" t="s">
        <v>108</v>
      </c>
      <c r="E160" s="135" t="s">
        <v>283</v>
      </c>
      <c r="F160" s="136" t="s">
        <v>284</v>
      </c>
      <c r="G160" s="137" t="s">
        <v>197</v>
      </c>
      <c r="H160" s="138">
        <v>16</v>
      </c>
      <c r="I160" s="139"/>
      <c r="J160" s="139">
        <f t="shared" si="21"/>
        <v>0</v>
      </c>
      <c r="K160" s="140"/>
      <c r="L160" s="27"/>
      <c r="M160" s="141" t="s">
        <v>1</v>
      </c>
      <c r="N160" s="142" t="s">
        <v>32</v>
      </c>
      <c r="O160" s="143">
        <v>0.156</v>
      </c>
      <c r="P160" s="143">
        <f t="shared" si="11"/>
        <v>2.496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5" t="s">
        <v>178</v>
      </c>
      <c r="AT160" s="145" t="s">
        <v>108</v>
      </c>
      <c r="AU160" s="145" t="s">
        <v>113</v>
      </c>
      <c r="AY160" s="14" t="s">
        <v>107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4" t="s">
        <v>74</v>
      </c>
      <c r="BK160" s="146">
        <f t="shared" si="19"/>
        <v>0</v>
      </c>
      <c r="BL160" s="14" t="s">
        <v>178</v>
      </c>
      <c r="BM160" s="145" t="s">
        <v>285</v>
      </c>
    </row>
    <row r="161" spans="1:65" s="2" customFormat="1" ht="16.5" customHeight="1">
      <c r="A161" s="26"/>
      <c r="B161" s="133"/>
      <c r="C161" s="134" t="s">
        <v>142</v>
      </c>
      <c r="D161" s="134" t="s">
        <v>108</v>
      </c>
      <c r="E161" s="135" t="s">
        <v>286</v>
      </c>
      <c r="F161" s="136" t="s">
        <v>287</v>
      </c>
      <c r="G161" s="137" t="s">
        <v>127</v>
      </c>
      <c r="H161" s="138">
        <v>30</v>
      </c>
      <c r="I161" s="139"/>
      <c r="J161" s="139">
        <f t="shared" ref="J161:J167" si="22">H161*I161</f>
        <v>0</v>
      </c>
      <c r="K161" s="140"/>
      <c r="L161" s="27"/>
      <c r="M161" s="141" t="s">
        <v>1</v>
      </c>
      <c r="N161" s="142" t="s">
        <v>32</v>
      </c>
      <c r="O161" s="143">
        <v>0.11</v>
      </c>
      <c r="P161" s="143">
        <f t="shared" si="11"/>
        <v>3.3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5" t="s">
        <v>178</v>
      </c>
      <c r="AT161" s="145" t="s">
        <v>108</v>
      </c>
      <c r="AU161" s="145" t="s">
        <v>113</v>
      </c>
      <c r="AY161" s="14" t="s">
        <v>107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4" t="s">
        <v>74</v>
      </c>
      <c r="BK161" s="146">
        <f t="shared" si="19"/>
        <v>0</v>
      </c>
      <c r="BL161" s="14" t="s">
        <v>178</v>
      </c>
      <c r="BM161" s="145" t="s">
        <v>288</v>
      </c>
    </row>
    <row r="162" spans="1:65" s="2" customFormat="1" ht="16.5" customHeight="1">
      <c r="A162" s="26"/>
      <c r="B162" s="133"/>
      <c r="C162" s="134" t="s">
        <v>143</v>
      </c>
      <c r="D162" s="134" t="s">
        <v>108</v>
      </c>
      <c r="E162" s="135" t="s">
        <v>65</v>
      </c>
      <c r="F162" s="136" t="s">
        <v>289</v>
      </c>
      <c r="G162" s="137" t="s">
        <v>217</v>
      </c>
      <c r="H162" s="138">
        <v>42.045999999999999</v>
      </c>
      <c r="I162" s="139"/>
      <c r="J162" s="139">
        <f t="shared" si="22"/>
        <v>0</v>
      </c>
      <c r="K162" s="140"/>
      <c r="L162" s="27"/>
      <c r="M162" s="141" t="s">
        <v>1</v>
      </c>
      <c r="N162" s="142" t="s">
        <v>32</v>
      </c>
      <c r="O162" s="143">
        <v>0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178</v>
      </c>
      <c r="AT162" s="145" t="s">
        <v>108</v>
      </c>
      <c r="AU162" s="145" t="s">
        <v>113</v>
      </c>
      <c r="AY162" s="14" t="s">
        <v>107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4" t="s">
        <v>74</v>
      </c>
      <c r="BK162" s="146">
        <f t="shared" si="19"/>
        <v>0</v>
      </c>
      <c r="BL162" s="14" t="s">
        <v>178</v>
      </c>
      <c r="BM162" s="145" t="s">
        <v>290</v>
      </c>
    </row>
    <row r="163" spans="1:65" s="2" customFormat="1" ht="16.5" customHeight="1">
      <c r="A163" s="26"/>
      <c r="B163" s="133"/>
      <c r="C163" s="134" t="s">
        <v>144</v>
      </c>
      <c r="D163" s="134" t="s">
        <v>108</v>
      </c>
      <c r="E163" s="135" t="s">
        <v>215</v>
      </c>
      <c r="F163" s="136" t="s">
        <v>216</v>
      </c>
      <c r="G163" s="137" t="s">
        <v>217</v>
      </c>
      <c r="H163" s="138">
        <v>42.045999999999999</v>
      </c>
      <c r="I163" s="139"/>
      <c r="J163" s="139">
        <f t="shared" si="22"/>
        <v>0</v>
      </c>
      <c r="K163" s="140"/>
      <c r="L163" s="27"/>
      <c r="M163" s="141" t="s">
        <v>1</v>
      </c>
      <c r="N163" s="142" t="s">
        <v>32</v>
      </c>
      <c r="O163" s="143">
        <v>0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5" t="s">
        <v>178</v>
      </c>
      <c r="AT163" s="145" t="s">
        <v>108</v>
      </c>
      <c r="AU163" s="145" t="s">
        <v>113</v>
      </c>
      <c r="AY163" s="14" t="s">
        <v>107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4" t="s">
        <v>74</v>
      </c>
      <c r="BK163" s="146">
        <f t="shared" si="19"/>
        <v>0</v>
      </c>
      <c r="BL163" s="14" t="s">
        <v>178</v>
      </c>
      <c r="BM163" s="145" t="s">
        <v>291</v>
      </c>
    </row>
    <row r="164" spans="1:65" s="2" customFormat="1" ht="16.5" customHeight="1">
      <c r="A164" s="26"/>
      <c r="B164" s="133"/>
      <c r="C164" s="134" t="s">
        <v>145</v>
      </c>
      <c r="D164" s="134" t="s">
        <v>108</v>
      </c>
      <c r="E164" s="135" t="s">
        <v>292</v>
      </c>
      <c r="F164" s="136" t="s">
        <v>219</v>
      </c>
      <c r="G164" s="137" t="s">
        <v>217</v>
      </c>
      <c r="H164" s="138">
        <v>42.045999999999999</v>
      </c>
      <c r="I164" s="139"/>
      <c r="J164" s="139">
        <f t="shared" si="22"/>
        <v>0</v>
      </c>
      <c r="K164" s="140"/>
      <c r="L164" s="27"/>
      <c r="M164" s="141" t="s">
        <v>1</v>
      </c>
      <c r="N164" s="142" t="s">
        <v>32</v>
      </c>
      <c r="O164" s="143">
        <v>0</v>
      </c>
      <c r="P164" s="143">
        <f t="shared" si="11"/>
        <v>0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5" t="s">
        <v>178</v>
      </c>
      <c r="AT164" s="145" t="s">
        <v>108</v>
      </c>
      <c r="AU164" s="145" t="s">
        <v>113</v>
      </c>
      <c r="AY164" s="14" t="s">
        <v>107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4" t="s">
        <v>74</v>
      </c>
      <c r="BK164" s="146">
        <f t="shared" si="19"/>
        <v>0</v>
      </c>
      <c r="BL164" s="14" t="s">
        <v>178</v>
      </c>
      <c r="BM164" s="145" t="s">
        <v>293</v>
      </c>
    </row>
    <row r="165" spans="1:65" s="2" customFormat="1" ht="16.5" customHeight="1">
      <c r="A165" s="26"/>
      <c r="B165" s="133"/>
      <c r="C165" s="134" t="s">
        <v>146</v>
      </c>
      <c r="D165" s="134" t="s">
        <v>108</v>
      </c>
      <c r="E165" s="135" t="s">
        <v>294</v>
      </c>
      <c r="F165" s="136" t="s">
        <v>229</v>
      </c>
      <c r="G165" s="137" t="s">
        <v>217</v>
      </c>
      <c r="H165" s="138">
        <v>6.2009999999999996</v>
      </c>
      <c r="I165" s="139"/>
      <c r="J165" s="139">
        <f t="shared" si="22"/>
        <v>0</v>
      </c>
      <c r="K165" s="140"/>
      <c r="L165" s="27"/>
      <c r="M165" s="141" t="s">
        <v>1</v>
      </c>
      <c r="N165" s="142" t="s">
        <v>32</v>
      </c>
      <c r="O165" s="143">
        <v>0</v>
      </c>
      <c r="P165" s="143">
        <f t="shared" si="11"/>
        <v>0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5" t="s">
        <v>190</v>
      </c>
      <c r="AT165" s="145" t="s">
        <v>108</v>
      </c>
      <c r="AU165" s="145" t="s">
        <v>113</v>
      </c>
      <c r="AY165" s="14" t="s">
        <v>107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4" t="s">
        <v>74</v>
      </c>
      <c r="BK165" s="146">
        <f t="shared" si="19"/>
        <v>0</v>
      </c>
      <c r="BL165" s="14" t="s">
        <v>190</v>
      </c>
      <c r="BM165" s="145" t="s">
        <v>295</v>
      </c>
    </row>
    <row r="166" spans="1:65" s="2" customFormat="1" ht="16.5" customHeight="1">
      <c r="A166" s="26"/>
      <c r="B166" s="133"/>
      <c r="C166" s="134" t="s">
        <v>147</v>
      </c>
      <c r="D166" s="134" t="s">
        <v>108</v>
      </c>
      <c r="E166" s="135" t="s">
        <v>231</v>
      </c>
      <c r="F166" s="136" t="s">
        <v>232</v>
      </c>
      <c r="G166" s="137" t="s">
        <v>217</v>
      </c>
      <c r="H166" s="138">
        <v>42.045999999999999</v>
      </c>
      <c r="I166" s="139"/>
      <c r="J166" s="139">
        <f t="shared" si="22"/>
        <v>0</v>
      </c>
      <c r="K166" s="140"/>
      <c r="L166" s="27"/>
      <c r="M166" s="141" t="s">
        <v>1</v>
      </c>
      <c r="N166" s="142" t="s">
        <v>32</v>
      </c>
      <c r="O166" s="143">
        <v>0</v>
      </c>
      <c r="P166" s="143">
        <f t="shared" si="11"/>
        <v>0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5" t="s">
        <v>178</v>
      </c>
      <c r="AT166" s="145" t="s">
        <v>108</v>
      </c>
      <c r="AU166" s="145" t="s">
        <v>113</v>
      </c>
      <c r="AY166" s="14" t="s">
        <v>107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4" t="s">
        <v>74</v>
      </c>
      <c r="BK166" s="146">
        <f t="shared" si="19"/>
        <v>0</v>
      </c>
      <c r="BL166" s="14" t="s">
        <v>178</v>
      </c>
      <c r="BM166" s="145" t="s">
        <v>296</v>
      </c>
    </row>
    <row r="167" spans="1:65" s="2" customFormat="1" ht="16.5" customHeight="1">
      <c r="A167" s="26"/>
      <c r="B167" s="133"/>
      <c r="C167" s="134" t="s">
        <v>148</v>
      </c>
      <c r="D167" s="134" t="s">
        <v>108</v>
      </c>
      <c r="E167" s="135" t="s">
        <v>234</v>
      </c>
      <c r="F167" s="136" t="s">
        <v>235</v>
      </c>
      <c r="G167" s="137" t="s">
        <v>217</v>
      </c>
      <c r="H167" s="138">
        <v>42.045999999999999</v>
      </c>
      <c r="I167" s="139"/>
      <c r="J167" s="139">
        <f t="shared" si="22"/>
        <v>0</v>
      </c>
      <c r="K167" s="140"/>
      <c r="L167" s="27"/>
      <c r="M167" s="141" t="s">
        <v>1</v>
      </c>
      <c r="N167" s="142" t="s">
        <v>32</v>
      </c>
      <c r="O167" s="143">
        <v>0</v>
      </c>
      <c r="P167" s="143">
        <f t="shared" si="11"/>
        <v>0</v>
      </c>
      <c r="Q167" s="143">
        <v>0</v>
      </c>
      <c r="R167" s="143">
        <f t="shared" si="12"/>
        <v>0</v>
      </c>
      <c r="S167" s="143">
        <v>0</v>
      </c>
      <c r="T167" s="14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5" t="s">
        <v>178</v>
      </c>
      <c r="AT167" s="145" t="s">
        <v>108</v>
      </c>
      <c r="AU167" s="145" t="s">
        <v>113</v>
      </c>
      <c r="AY167" s="14" t="s">
        <v>107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4" t="s">
        <v>74</v>
      </c>
      <c r="BK167" s="146">
        <f t="shared" si="19"/>
        <v>0</v>
      </c>
      <c r="BL167" s="14" t="s">
        <v>178</v>
      </c>
      <c r="BM167" s="145" t="s">
        <v>297</v>
      </c>
    </row>
    <row r="168" spans="1:65" s="11" customFormat="1" ht="22.9" customHeight="1">
      <c r="B168" s="123"/>
      <c r="D168" s="124" t="s">
        <v>65</v>
      </c>
      <c r="E168" s="163" t="s">
        <v>298</v>
      </c>
      <c r="F168" s="163" t="s">
        <v>299</v>
      </c>
      <c r="J168" s="164">
        <f>SUM(J169:J176)</f>
        <v>0</v>
      </c>
      <c r="L168" s="123"/>
      <c r="M168" s="127"/>
      <c r="N168" s="128"/>
      <c r="O168" s="128"/>
      <c r="P168" s="129">
        <f>SUM(P169:P176)</f>
        <v>2.19</v>
      </c>
      <c r="Q168" s="128"/>
      <c r="R168" s="129">
        <f>SUM(R169:R176)</f>
        <v>0</v>
      </c>
      <c r="S168" s="128"/>
      <c r="T168" s="130">
        <f>SUM(T169:T176)</f>
        <v>0</v>
      </c>
      <c r="AR168" s="124" t="s">
        <v>113</v>
      </c>
      <c r="AT168" s="131" t="s">
        <v>65</v>
      </c>
      <c r="AU168" s="131" t="s">
        <v>71</v>
      </c>
      <c r="AY168" s="124" t="s">
        <v>107</v>
      </c>
      <c r="BK168" s="132">
        <f>SUM(BK169:BK176)</f>
        <v>0</v>
      </c>
    </row>
    <row r="169" spans="1:65" s="2" customFormat="1" ht="16.5" customHeight="1">
      <c r="A169" s="26"/>
      <c r="B169" s="133"/>
      <c r="C169" s="134" t="s">
        <v>149</v>
      </c>
      <c r="D169" s="134" t="s">
        <v>108</v>
      </c>
      <c r="E169" s="135" t="s">
        <v>300</v>
      </c>
      <c r="F169" s="136" t="s">
        <v>301</v>
      </c>
      <c r="G169" s="137" t="s">
        <v>197</v>
      </c>
      <c r="H169" s="138">
        <v>1</v>
      </c>
      <c r="I169" s="139"/>
      <c r="J169" s="139">
        <f>H169*I169</f>
        <v>0</v>
      </c>
      <c r="K169" s="140"/>
      <c r="L169" s="27"/>
      <c r="M169" s="141" t="s">
        <v>1</v>
      </c>
      <c r="N169" s="142" t="s">
        <v>32</v>
      </c>
      <c r="O169" s="143">
        <v>0.36499999999999999</v>
      </c>
      <c r="P169" s="143">
        <f t="shared" ref="P169:P176" si="23">O169*H169</f>
        <v>0.36499999999999999</v>
      </c>
      <c r="Q169" s="143">
        <v>0</v>
      </c>
      <c r="R169" s="143">
        <f t="shared" ref="R169:R176" si="24">Q169*H169</f>
        <v>0</v>
      </c>
      <c r="S169" s="143">
        <v>0</v>
      </c>
      <c r="T169" s="144">
        <f t="shared" ref="T169:T176" si="25"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5" t="s">
        <v>178</v>
      </c>
      <c r="AT169" s="145" t="s">
        <v>108</v>
      </c>
      <c r="AU169" s="145" t="s">
        <v>74</v>
      </c>
      <c r="AY169" s="14" t="s">
        <v>107</v>
      </c>
      <c r="BE169" s="146">
        <f t="shared" ref="BE169:BE176" si="26">IF(N169="základná",J169,0)</f>
        <v>0</v>
      </c>
      <c r="BF169" s="146">
        <f t="shared" ref="BF169:BF176" si="27">IF(N169="znížená",J169,0)</f>
        <v>0</v>
      </c>
      <c r="BG169" s="146">
        <f t="shared" ref="BG169:BG176" si="28">IF(N169="zákl. prenesená",J169,0)</f>
        <v>0</v>
      </c>
      <c r="BH169" s="146">
        <f t="shared" ref="BH169:BH176" si="29">IF(N169="zníž. prenesená",J169,0)</f>
        <v>0</v>
      </c>
      <c r="BI169" s="146">
        <f t="shared" ref="BI169:BI176" si="30">IF(N169="nulová",J169,0)</f>
        <v>0</v>
      </c>
      <c r="BJ169" s="14" t="s">
        <v>74</v>
      </c>
      <c r="BK169" s="146">
        <f t="shared" ref="BK169:BK176" si="31">ROUND(I169*H169,2)</f>
        <v>0</v>
      </c>
      <c r="BL169" s="14" t="s">
        <v>178</v>
      </c>
      <c r="BM169" s="145" t="s">
        <v>302</v>
      </c>
    </row>
    <row r="170" spans="1:65" s="2" customFormat="1" ht="16.5" customHeight="1">
      <c r="A170" s="26"/>
      <c r="B170" s="133"/>
      <c r="C170" s="134" t="s">
        <v>150</v>
      </c>
      <c r="D170" s="134" t="s">
        <v>108</v>
      </c>
      <c r="E170" s="135" t="s">
        <v>303</v>
      </c>
      <c r="F170" s="136" t="s">
        <v>304</v>
      </c>
      <c r="G170" s="137" t="s">
        <v>109</v>
      </c>
      <c r="H170" s="138">
        <v>1</v>
      </c>
      <c r="I170" s="139"/>
      <c r="J170" s="139">
        <f t="shared" ref="J170:J176" si="32">H170*I170</f>
        <v>0</v>
      </c>
      <c r="K170" s="140"/>
      <c r="L170" s="27"/>
      <c r="M170" s="141" t="s">
        <v>1</v>
      </c>
      <c r="N170" s="142" t="s">
        <v>32</v>
      </c>
      <c r="O170" s="143">
        <v>0.36499999999999999</v>
      </c>
      <c r="P170" s="143">
        <f t="shared" si="23"/>
        <v>0.36499999999999999</v>
      </c>
      <c r="Q170" s="143">
        <v>0</v>
      </c>
      <c r="R170" s="143">
        <f t="shared" si="24"/>
        <v>0</v>
      </c>
      <c r="S170" s="143">
        <v>0</v>
      </c>
      <c r="T170" s="144">
        <f t="shared" si="25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5" t="s">
        <v>178</v>
      </c>
      <c r="AT170" s="145" t="s">
        <v>108</v>
      </c>
      <c r="AU170" s="145" t="s">
        <v>74</v>
      </c>
      <c r="AY170" s="14" t="s">
        <v>107</v>
      </c>
      <c r="BE170" s="146">
        <f t="shared" si="26"/>
        <v>0</v>
      </c>
      <c r="BF170" s="146">
        <f t="shared" si="27"/>
        <v>0</v>
      </c>
      <c r="BG170" s="146">
        <f t="shared" si="28"/>
        <v>0</v>
      </c>
      <c r="BH170" s="146">
        <f t="shared" si="29"/>
        <v>0</v>
      </c>
      <c r="BI170" s="146">
        <f t="shared" si="30"/>
        <v>0</v>
      </c>
      <c r="BJ170" s="14" t="s">
        <v>74</v>
      </c>
      <c r="BK170" s="146">
        <f t="shared" si="31"/>
        <v>0</v>
      </c>
      <c r="BL170" s="14" t="s">
        <v>178</v>
      </c>
      <c r="BM170" s="145" t="s">
        <v>305</v>
      </c>
    </row>
    <row r="171" spans="1:65" s="2" customFormat="1" ht="16.5" customHeight="1">
      <c r="A171" s="26"/>
      <c r="B171" s="133"/>
      <c r="C171" s="134" t="s">
        <v>151</v>
      </c>
      <c r="D171" s="134" t="s">
        <v>108</v>
      </c>
      <c r="E171" s="135" t="s">
        <v>306</v>
      </c>
      <c r="F171" s="136" t="s">
        <v>307</v>
      </c>
      <c r="G171" s="137" t="s">
        <v>109</v>
      </c>
      <c r="H171" s="138">
        <v>1</v>
      </c>
      <c r="I171" s="139"/>
      <c r="J171" s="139">
        <f t="shared" si="32"/>
        <v>0</v>
      </c>
      <c r="K171" s="140"/>
      <c r="L171" s="27"/>
      <c r="M171" s="141" t="s">
        <v>1</v>
      </c>
      <c r="N171" s="142" t="s">
        <v>32</v>
      </c>
      <c r="O171" s="143">
        <v>0.36499999999999999</v>
      </c>
      <c r="P171" s="143">
        <f t="shared" si="23"/>
        <v>0.36499999999999999</v>
      </c>
      <c r="Q171" s="143">
        <v>0</v>
      </c>
      <c r="R171" s="143">
        <f t="shared" si="24"/>
        <v>0</v>
      </c>
      <c r="S171" s="143">
        <v>0</v>
      </c>
      <c r="T171" s="144">
        <f t="shared" si="25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5" t="s">
        <v>178</v>
      </c>
      <c r="AT171" s="145" t="s">
        <v>108</v>
      </c>
      <c r="AU171" s="145" t="s">
        <v>74</v>
      </c>
      <c r="AY171" s="14" t="s">
        <v>107</v>
      </c>
      <c r="BE171" s="146">
        <f t="shared" si="26"/>
        <v>0</v>
      </c>
      <c r="BF171" s="146">
        <f t="shared" si="27"/>
        <v>0</v>
      </c>
      <c r="BG171" s="146">
        <f t="shared" si="28"/>
        <v>0</v>
      </c>
      <c r="BH171" s="146">
        <f t="shared" si="29"/>
        <v>0</v>
      </c>
      <c r="BI171" s="146">
        <f t="shared" si="30"/>
        <v>0</v>
      </c>
      <c r="BJ171" s="14" t="s">
        <v>74</v>
      </c>
      <c r="BK171" s="146">
        <f t="shared" si="31"/>
        <v>0</v>
      </c>
      <c r="BL171" s="14" t="s">
        <v>178</v>
      </c>
      <c r="BM171" s="145" t="s">
        <v>308</v>
      </c>
    </row>
    <row r="172" spans="1:65" s="2" customFormat="1" ht="21.75" customHeight="1">
      <c r="A172" s="26"/>
      <c r="B172" s="133"/>
      <c r="C172" s="134" t="s">
        <v>152</v>
      </c>
      <c r="D172" s="134" t="s">
        <v>108</v>
      </c>
      <c r="E172" s="135" t="s">
        <v>309</v>
      </c>
      <c r="F172" s="136" t="s">
        <v>310</v>
      </c>
      <c r="G172" s="137" t="s">
        <v>109</v>
      </c>
      <c r="H172" s="138">
        <v>1</v>
      </c>
      <c r="I172" s="139"/>
      <c r="J172" s="139">
        <f t="shared" si="32"/>
        <v>0</v>
      </c>
      <c r="K172" s="140"/>
      <c r="L172" s="27"/>
      <c r="M172" s="141" t="s">
        <v>1</v>
      </c>
      <c r="N172" s="142" t="s">
        <v>32</v>
      </c>
      <c r="O172" s="143">
        <v>0</v>
      </c>
      <c r="P172" s="143">
        <f t="shared" si="23"/>
        <v>0</v>
      </c>
      <c r="Q172" s="143">
        <v>0</v>
      </c>
      <c r="R172" s="143">
        <f t="shared" si="24"/>
        <v>0</v>
      </c>
      <c r="S172" s="143">
        <v>0</v>
      </c>
      <c r="T172" s="144">
        <f t="shared" si="25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5" t="s">
        <v>110</v>
      </c>
      <c r="AT172" s="145" t="s">
        <v>108</v>
      </c>
      <c r="AU172" s="145" t="s">
        <v>74</v>
      </c>
      <c r="AY172" s="14" t="s">
        <v>107</v>
      </c>
      <c r="BE172" s="146">
        <f t="shared" si="26"/>
        <v>0</v>
      </c>
      <c r="BF172" s="146">
        <f t="shared" si="27"/>
        <v>0</v>
      </c>
      <c r="BG172" s="146">
        <f t="shared" si="28"/>
        <v>0</v>
      </c>
      <c r="BH172" s="146">
        <f t="shared" si="29"/>
        <v>0</v>
      </c>
      <c r="BI172" s="146">
        <f t="shared" si="30"/>
        <v>0</v>
      </c>
      <c r="BJ172" s="14" t="s">
        <v>74</v>
      </c>
      <c r="BK172" s="146">
        <f t="shared" si="31"/>
        <v>0</v>
      </c>
      <c r="BL172" s="14" t="s">
        <v>110</v>
      </c>
      <c r="BM172" s="145" t="s">
        <v>311</v>
      </c>
    </row>
    <row r="173" spans="1:65" s="2" customFormat="1" ht="16.5" customHeight="1">
      <c r="A173" s="26"/>
      <c r="B173" s="133"/>
      <c r="C173" s="134" t="s">
        <v>153</v>
      </c>
      <c r="D173" s="134" t="s">
        <v>108</v>
      </c>
      <c r="E173" s="135" t="s">
        <v>312</v>
      </c>
      <c r="F173" s="136" t="s">
        <v>313</v>
      </c>
      <c r="G173" s="137" t="s">
        <v>197</v>
      </c>
      <c r="H173" s="138">
        <v>2</v>
      </c>
      <c r="I173" s="139"/>
      <c r="J173" s="139">
        <f t="shared" si="32"/>
        <v>0</v>
      </c>
      <c r="K173" s="140"/>
      <c r="L173" s="27"/>
      <c r="M173" s="141" t="s">
        <v>1</v>
      </c>
      <c r="N173" s="142" t="s">
        <v>32</v>
      </c>
      <c r="O173" s="143">
        <v>0.36499999999999999</v>
      </c>
      <c r="P173" s="143">
        <f t="shared" si="23"/>
        <v>0.73</v>
      </c>
      <c r="Q173" s="143">
        <v>0</v>
      </c>
      <c r="R173" s="143">
        <f t="shared" si="24"/>
        <v>0</v>
      </c>
      <c r="S173" s="143">
        <v>0</v>
      </c>
      <c r="T173" s="144">
        <f t="shared" si="25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5" t="s">
        <v>178</v>
      </c>
      <c r="AT173" s="145" t="s">
        <v>108</v>
      </c>
      <c r="AU173" s="145" t="s">
        <v>74</v>
      </c>
      <c r="AY173" s="14" t="s">
        <v>107</v>
      </c>
      <c r="BE173" s="146">
        <f t="shared" si="26"/>
        <v>0</v>
      </c>
      <c r="BF173" s="146">
        <f t="shared" si="27"/>
        <v>0</v>
      </c>
      <c r="BG173" s="146">
        <f t="shared" si="28"/>
        <v>0</v>
      </c>
      <c r="BH173" s="146">
        <f t="shared" si="29"/>
        <v>0</v>
      </c>
      <c r="BI173" s="146">
        <f t="shared" si="30"/>
        <v>0</v>
      </c>
      <c r="BJ173" s="14" t="s">
        <v>74</v>
      </c>
      <c r="BK173" s="146">
        <f t="shared" si="31"/>
        <v>0</v>
      </c>
      <c r="BL173" s="14" t="s">
        <v>178</v>
      </c>
      <c r="BM173" s="145" t="s">
        <v>314</v>
      </c>
    </row>
    <row r="174" spans="1:65" s="2" customFormat="1" ht="16.5" customHeight="1">
      <c r="A174" s="26"/>
      <c r="B174" s="133"/>
      <c r="C174" s="134" t="s">
        <v>154</v>
      </c>
      <c r="D174" s="134" t="s">
        <v>108</v>
      </c>
      <c r="E174" s="135" t="s">
        <v>315</v>
      </c>
      <c r="F174" s="136" t="s">
        <v>316</v>
      </c>
      <c r="G174" s="137" t="s">
        <v>109</v>
      </c>
      <c r="H174" s="138">
        <v>1</v>
      </c>
      <c r="I174" s="139"/>
      <c r="J174" s="139">
        <f t="shared" si="32"/>
        <v>0</v>
      </c>
      <c r="K174" s="140"/>
      <c r="L174" s="27"/>
      <c r="M174" s="141" t="s">
        <v>1</v>
      </c>
      <c r="N174" s="142" t="s">
        <v>32</v>
      </c>
      <c r="O174" s="143">
        <v>0.36499999999999999</v>
      </c>
      <c r="P174" s="143">
        <f t="shared" si="23"/>
        <v>0.36499999999999999</v>
      </c>
      <c r="Q174" s="143">
        <v>0</v>
      </c>
      <c r="R174" s="143">
        <f t="shared" si="24"/>
        <v>0</v>
      </c>
      <c r="S174" s="143">
        <v>0</v>
      </c>
      <c r="T174" s="144">
        <f t="shared" si="25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5" t="s">
        <v>178</v>
      </c>
      <c r="AT174" s="145" t="s">
        <v>108</v>
      </c>
      <c r="AU174" s="145" t="s">
        <v>74</v>
      </c>
      <c r="AY174" s="14" t="s">
        <v>107</v>
      </c>
      <c r="BE174" s="146">
        <f t="shared" si="26"/>
        <v>0</v>
      </c>
      <c r="BF174" s="146">
        <f t="shared" si="27"/>
        <v>0</v>
      </c>
      <c r="BG174" s="146">
        <f t="shared" si="28"/>
        <v>0</v>
      </c>
      <c r="BH174" s="146">
        <f t="shared" si="29"/>
        <v>0</v>
      </c>
      <c r="BI174" s="146">
        <f t="shared" si="30"/>
        <v>0</v>
      </c>
      <c r="BJ174" s="14" t="s">
        <v>74</v>
      </c>
      <c r="BK174" s="146">
        <f t="shared" si="31"/>
        <v>0</v>
      </c>
      <c r="BL174" s="14" t="s">
        <v>178</v>
      </c>
      <c r="BM174" s="145" t="s">
        <v>317</v>
      </c>
    </row>
    <row r="175" spans="1:65" s="2" customFormat="1" ht="16.5" customHeight="1">
      <c r="A175" s="26"/>
      <c r="B175" s="133"/>
      <c r="C175" s="134" t="s">
        <v>155</v>
      </c>
      <c r="D175" s="134" t="s">
        <v>108</v>
      </c>
      <c r="E175" s="135" t="s">
        <v>318</v>
      </c>
      <c r="F175" s="136" t="s">
        <v>289</v>
      </c>
      <c r="G175" s="137" t="s">
        <v>217</v>
      </c>
      <c r="H175" s="138">
        <v>48.7</v>
      </c>
      <c r="I175" s="139"/>
      <c r="J175" s="139">
        <f t="shared" si="32"/>
        <v>0</v>
      </c>
      <c r="K175" s="140"/>
      <c r="L175" s="27"/>
      <c r="M175" s="141" t="s">
        <v>1</v>
      </c>
      <c r="N175" s="142" t="s">
        <v>32</v>
      </c>
      <c r="O175" s="143">
        <v>0</v>
      </c>
      <c r="P175" s="143">
        <f t="shared" si="23"/>
        <v>0</v>
      </c>
      <c r="Q175" s="143">
        <v>0</v>
      </c>
      <c r="R175" s="143">
        <f t="shared" si="24"/>
        <v>0</v>
      </c>
      <c r="S175" s="143">
        <v>0</v>
      </c>
      <c r="T175" s="144">
        <f t="shared" si="25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5" t="s">
        <v>220</v>
      </c>
      <c r="AT175" s="145" t="s">
        <v>108</v>
      </c>
      <c r="AU175" s="145" t="s">
        <v>74</v>
      </c>
      <c r="AY175" s="14" t="s">
        <v>107</v>
      </c>
      <c r="BE175" s="146">
        <f t="shared" si="26"/>
        <v>0</v>
      </c>
      <c r="BF175" s="146">
        <f t="shared" si="27"/>
        <v>0</v>
      </c>
      <c r="BG175" s="146">
        <f t="shared" si="28"/>
        <v>0</v>
      </c>
      <c r="BH175" s="146">
        <f t="shared" si="29"/>
        <v>0</v>
      </c>
      <c r="BI175" s="146">
        <f t="shared" si="30"/>
        <v>0</v>
      </c>
      <c r="BJ175" s="14" t="s">
        <v>74</v>
      </c>
      <c r="BK175" s="146">
        <f t="shared" si="31"/>
        <v>0</v>
      </c>
      <c r="BL175" s="14" t="s">
        <v>220</v>
      </c>
      <c r="BM175" s="145" t="s">
        <v>319</v>
      </c>
    </row>
    <row r="176" spans="1:65" s="2" customFormat="1" ht="16.5" customHeight="1">
      <c r="A176" s="26"/>
      <c r="B176" s="133"/>
      <c r="C176" s="134" t="s">
        <v>156</v>
      </c>
      <c r="D176" s="134" t="s">
        <v>108</v>
      </c>
      <c r="E176" s="135" t="s">
        <v>320</v>
      </c>
      <c r="F176" s="136" t="s">
        <v>232</v>
      </c>
      <c r="G176" s="137" t="s">
        <v>217</v>
      </c>
      <c r="H176" s="138">
        <v>33.700000000000003</v>
      </c>
      <c r="I176" s="139"/>
      <c r="J176" s="139">
        <f t="shared" si="32"/>
        <v>0</v>
      </c>
      <c r="K176" s="140"/>
      <c r="L176" s="27"/>
      <c r="M176" s="165" t="s">
        <v>1</v>
      </c>
      <c r="N176" s="166" t="s">
        <v>32</v>
      </c>
      <c r="O176" s="157">
        <v>0</v>
      </c>
      <c r="P176" s="157">
        <f t="shared" si="23"/>
        <v>0</v>
      </c>
      <c r="Q176" s="157">
        <v>0</v>
      </c>
      <c r="R176" s="157">
        <f t="shared" si="24"/>
        <v>0</v>
      </c>
      <c r="S176" s="157">
        <v>0</v>
      </c>
      <c r="T176" s="158">
        <f t="shared" si="25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5" t="s">
        <v>178</v>
      </c>
      <c r="AT176" s="145" t="s">
        <v>108</v>
      </c>
      <c r="AU176" s="145" t="s">
        <v>74</v>
      </c>
      <c r="AY176" s="14" t="s">
        <v>107</v>
      </c>
      <c r="BE176" s="146">
        <f t="shared" si="26"/>
        <v>0</v>
      </c>
      <c r="BF176" s="146">
        <f t="shared" si="27"/>
        <v>0</v>
      </c>
      <c r="BG176" s="146">
        <f t="shared" si="28"/>
        <v>0</v>
      </c>
      <c r="BH176" s="146">
        <f t="shared" si="29"/>
        <v>0</v>
      </c>
      <c r="BI176" s="146">
        <f t="shared" si="30"/>
        <v>0</v>
      </c>
      <c r="BJ176" s="14" t="s">
        <v>74</v>
      </c>
      <c r="BK176" s="146">
        <f t="shared" si="31"/>
        <v>0</v>
      </c>
      <c r="BL176" s="14" t="s">
        <v>178</v>
      </c>
      <c r="BM176" s="145" t="s">
        <v>321</v>
      </c>
    </row>
    <row r="177" spans="1:31" s="2" customFormat="1" ht="6.95" customHeight="1">
      <c r="A177" s="26"/>
      <c r="B177" s="41"/>
      <c r="C177" s="42"/>
      <c r="D177" s="42"/>
      <c r="E177" s="42"/>
      <c r="F177" s="42"/>
      <c r="G177" s="42"/>
      <c r="H177" s="42"/>
      <c r="I177" s="42"/>
      <c r="J177" s="42"/>
      <c r="K177" s="42"/>
      <c r="L177" s="27"/>
      <c r="M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</row>
  </sheetData>
  <autoFilter ref="C123:K176" xr:uid="{00000000-0009-0000-0000-000002000000}"/>
  <mergeCells count="11">
    <mergeCell ref="L2:V2"/>
    <mergeCell ref="E87:H87"/>
    <mergeCell ref="E89:H89"/>
    <mergeCell ref="E112:H112"/>
    <mergeCell ref="E114:H114"/>
    <mergeCell ref="E116:H116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J127:J144 J146:J167 J169:J176" unlockedFormula="1"/>
    <ignoredError sqref="C127:E144 C146:E167 C169:E176" numberStoredAsText="1"/>
    <ignoredError sqref="J145 J16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58"/>
  <sheetViews>
    <sheetView showGridLines="0" topLeftCell="A151" workbookViewId="0">
      <selection activeCell="J14" sqref="J1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8"/>
    </row>
    <row r="2" spans="1:46" s="1" customFormat="1" ht="36.950000000000003" customHeight="1">
      <c r="L2" s="20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87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Areálový rozvod elektriny v parku voľného času v Dunajskej Strede</v>
      </c>
      <c r="F7" s="207"/>
      <c r="G7" s="207"/>
      <c r="H7" s="207"/>
      <c r="L7" s="17"/>
    </row>
    <row r="8" spans="1:46" s="1" customFormat="1" ht="12" customHeight="1">
      <c r="B8" s="17"/>
      <c r="D8" s="23" t="s">
        <v>88</v>
      </c>
      <c r="L8" s="17"/>
    </row>
    <row r="9" spans="1:46" s="2" customFormat="1" ht="16.5" customHeight="1">
      <c r="A9" s="26"/>
      <c r="B9" s="27"/>
      <c r="C9" s="26"/>
      <c r="D9" s="26"/>
      <c r="E9" s="206" t="s">
        <v>167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89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67" t="s">
        <v>322</v>
      </c>
      <c r="F11" s="205"/>
      <c r="G11" s="205"/>
      <c r="H11" s="20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560</v>
      </c>
      <c r="F17" s="26"/>
      <c r="G17" s="26"/>
      <c r="H17" s="26"/>
      <c r="I17" s="23" t="s">
        <v>20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1" t="s">
        <v>16</v>
      </c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22</v>
      </c>
      <c r="E22" s="26"/>
      <c r="F22" s="26"/>
      <c r="G22" s="26"/>
      <c r="H22" s="26"/>
      <c r="I22" s="23" t="s">
        <v>19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16</v>
      </c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24</v>
      </c>
      <c r="E25" s="26"/>
      <c r="F25" s="26"/>
      <c r="G25" s="26"/>
      <c r="H25" s="26"/>
      <c r="I25" s="23" t="s">
        <v>19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/>
      <c r="F26" s="26"/>
      <c r="G26" s="26"/>
      <c r="H26" s="26"/>
      <c r="I26" s="23" t="s">
        <v>20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25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0"/>
      <c r="B29" s="91"/>
      <c r="C29" s="90"/>
      <c r="D29" s="90"/>
      <c r="E29" s="196" t="s">
        <v>1</v>
      </c>
      <c r="F29" s="196"/>
      <c r="G29" s="196"/>
      <c r="H29" s="196"/>
      <c r="I29" s="90"/>
      <c r="J29" s="90"/>
      <c r="K29" s="90"/>
      <c r="L29" s="92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3" t="s">
        <v>26</v>
      </c>
      <c r="E32" s="26"/>
      <c r="F32" s="26"/>
      <c r="G32" s="26"/>
      <c r="H32" s="26"/>
      <c r="I32" s="26"/>
      <c r="J32" s="65">
        <f>ROUND(J124,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30</v>
      </c>
      <c r="E35" s="23" t="s">
        <v>31</v>
      </c>
      <c r="F35" s="95">
        <f>ROUND((SUM(BE124:BE157)),  2)</f>
        <v>0</v>
      </c>
      <c r="G35" s="26"/>
      <c r="H35" s="26"/>
      <c r="I35" s="96">
        <v>0.2</v>
      </c>
      <c r="J35" s="95">
        <f>ROUND(((SUM(BE124:BE157))*I35),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32</v>
      </c>
      <c r="F36" s="95">
        <f>ROUND((SUM(BF124:BF157)),  2)</f>
        <v>0</v>
      </c>
      <c r="G36" s="26"/>
      <c r="H36" s="26"/>
      <c r="I36" s="96">
        <v>0.2</v>
      </c>
      <c r="J36" s="95">
        <f>J32*0.2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33</v>
      </c>
      <c r="F37" s="95">
        <f>ROUND((SUM(BG124:BG157)),  2)</f>
        <v>0</v>
      </c>
      <c r="G37" s="26"/>
      <c r="H37" s="26"/>
      <c r="I37" s="96">
        <v>0.2</v>
      </c>
      <c r="J37" s="95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34</v>
      </c>
      <c r="F38" s="95">
        <f>ROUND((SUM(BH124:BH157)),  2)</f>
        <v>0</v>
      </c>
      <c r="G38" s="26"/>
      <c r="H38" s="26"/>
      <c r="I38" s="96">
        <v>0.2</v>
      </c>
      <c r="J38" s="95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35</v>
      </c>
      <c r="F39" s="95">
        <f>ROUND((SUM(BI124:BI157)),  2)</f>
        <v>0</v>
      </c>
      <c r="G39" s="26"/>
      <c r="H39" s="26"/>
      <c r="I39" s="96">
        <v>0</v>
      </c>
      <c r="J39" s="95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97"/>
      <c r="D41" s="98" t="s">
        <v>36</v>
      </c>
      <c r="E41" s="54"/>
      <c r="F41" s="54"/>
      <c r="G41" s="99" t="s">
        <v>37</v>
      </c>
      <c r="H41" s="100" t="s">
        <v>38</v>
      </c>
      <c r="I41" s="54"/>
      <c r="J41" s="101">
        <f>SUM(J32:J39)</f>
        <v>0</v>
      </c>
      <c r="K41" s="102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103" t="s">
        <v>42</v>
      </c>
      <c r="G61" s="39" t="s">
        <v>41</v>
      </c>
      <c r="H61" s="29"/>
      <c r="I61" s="29"/>
      <c r="J61" s="104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103" t="s">
        <v>42</v>
      </c>
      <c r="G76" s="39" t="s">
        <v>41</v>
      </c>
      <c r="H76" s="29"/>
      <c r="I76" s="29"/>
      <c r="J76" s="104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90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06" t="str">
        <f>E7</f>
        <v>Areálový rozvod elektriny v parku voľného času v Dunajskej Strede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88</v>
      </c>
      <c r="L86" s="17"/>
    </row>
    <row r="87" spans="1:31" s="2" customFormat="1" ht="16.5" customHeight="1">
      <c r="A87" s="26"/>
      <c r="B87" s="27"/>
      <c r="C87" s="26"/>
      <c r="D87" s="26"/>
      <c r="E87" s="206" t="s">
        <v>167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89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67" t="str">
        <f>E11</f>
        <v xml:space="preserve">PS01b - SO 02-PS 01 TRAFOSTANICA </v>
      </c>
      <c r="F89" s="205"/>
      <c r="G89" s="205"/>
      <c r="H89" s="20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 xml:space="preserve"> </v>
      </c>
      <c r="G91" s="26"/>
      <c r="H91" s="26"/>
      <c r="I91" s="23" t="s">
        <v>17</v>
      </c>
      <c r="J91" s="49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customHeight="1">
      <c r="A93" s="26"/>
      <c r="B93" s="27"/>
      <c r="C93" s="23" t="s">
        <v>18</v>
      </c>
      <c r="D93" s="26"/>
      <c r="E93" s="26"/>
      <c r="F93" s="21" t="str">
        <f>E17</f>
        <v>Municipal Real Estate Dunajská Streda, s.r.o.</v>
      </c>
      <c r="G93" s="26"/>
      <c r="H93" s="26"/>
      <c r="I93" s="23" t="s">
        <v>22</v>
      </c>
      <c r="J93" s="24" t="str">
        <f>E23</f>
        <v xml:space="preserve"> 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40.15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24</v>
      </c>
      <c r="J94" s="24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5" t="s">
        <v>91</v>
      </c>
      <c r="D96" s="97"/>
      <c r="E96" s="97"/>
      <c r="F96" s="97"/>
      <c r="G96" s="97"/>
      <c r="H96" s="97"/>
      <c r="I96" s="97"/>
      <c r="J96" s="106" t="s">
        <v>92</v>
      </c>
      <c r="K96" s="97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07" t="s">
        <v>93</v>
      </c>
      <c r="D98" s="26"/>
      <c r="E98" s="26"/>
      <c r="F98" s="26"/>
      <c r="G98" s="26"/>
      <c r="H98" s="26"/>
      <c r="I98" s="26"/>
      <c r="J98" s="65">
        <f>J124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94</v>
      </c>
    </row>
    <row r="99" spans="1:47" s="9" customFormat="1" ht="24.95" customHeight="1">
      <c r="B99" s="108"/>
      <c r="D99" s="109" t="s">
        <v>169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1:47" s="12" customFormat="1" ht="19.899999999999999" customHeight="1">
      <c r="B100" s="159"/>
      <c r="D100" s="160" t="s">
        <v>170</v>
      </c>
      <c r="E100" s="161"/>
      <c r="F100" s="161"/>
      <c r="G100" s="161"/>
      <c r="H100" s="161"/>
      <c r="I100" s="161"/>
      <c r="J100" s="162">
        <f>J126</f>
        <v>0</v>
      </c>
      <c r="L100" s="159"/>
    </row>
    <row r="101" spans="1:47" s="12" customFormat="1" ht="19.899999999999999" customHeight="1">
      <c r="B101" s="159"/>
      <c r="D101" s="160" t="s">
        <v>323</v>
      </c>
      <c r="E101" s="161"/>
      <c r="F101" s="161"/>
      <c r="G101" s="161"/>
      <c r="H101" s="161"/>
      <c r="I101" s="161"/>
      <c r="J101" s="162">
        <f>J143</f>
        <v>0</v>
      </c>
      <c r="L101" s="159"/>
    </row>
    <row r="102" spans="1:47" s="12" customFormat="1" ht="19.899999999999999" customHeight="1">
      <c r="B102" s="159"/>
      <c r="D102" s="160" t="s">
        <v>172</v>
      </c>
      <c r="E102" s="161"/>
      <c r="F102" s="161"/>
      <c r="G102" s="161"/>
      <c r="H102" s="161"/>
      <c r="I102" s="161"/>
      <c r="J102" s="162">
        <f>J151</f>
        <v>0</v>
      </c>
      <c r="L102" s="159"/>
    </row>
    <row r="103" spans="1:47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47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47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24.95" customHeight="1">
      <c r="A109" s="26"/>
      <c r="B109" s="27"/>
      <c r="C109" s="18" t="s">
        <v>95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12" customHeight="1">
      <c r="A111" s="26"/>
      <c r="B111" s="27"/>
      <c r="C111" s="23" t="s">
        <v>12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16.5" customHeight="1">
      <c r="A112" s="26"/>
      <c r="B112" s="27"/>
      <c r="C112" s="26"/>
      <c r="D112" s="26"/>
      <c r="E112" s="206" t="str">
        <f>E7</f>
        <v>Areálový rozvod elektriny v parku voľného času v Dunajskej Strede</v>
      </c>
      <c r="F112" s="207"/>
      <c r="G112" s="207"/>
      <c r="H112" s="207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1" customFormat="1" ht="12" customHeight="1">
      <c r="B113" s="17"/>
      <c r="C113" s="23" t="s">
        <v>88</v>
      </c>
      <c r="L113" s="17"/>
    </row>
    <row r="114" spans="1:65" s="2" customFormat="1" ht="16.5" customHeight="1">
      <c r="A114" s="26"/>
      <c r="B114" s="27"/>
      <c r="C114" s="26"/>
      <c r="D114" s="26"/>
      <c r="E114" s="206" t="s">
        <v>167</v>
      </c>
      <c r="F114" s="205"/>
      <c r="G114" s="205"/>
      <c r="H114" s="205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89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167" t="str">
        <f>E11</f>
        <v xml:space="preserve">PS01b - SO 02-PS 01 TRAFOSTANICA </v>
      </c>
      <c r="F116" s="205"/>
      <c r="G116" s="205"/>
      <c r="H116" s="205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15</v>
      </c>
      <c r="D118" s="26"/>
      <c r="E118" s="26"/>
      <c r="F118" s="21" t="str">
        <f>F14</f>
        <v xml:space="preserve"> </v>
      </c>
      <c r="G118" s="26"/>
      <c r="H118" s="26"/>
      <c r="I118" s="23" t="s">
        <v>17</v>
      </c>
      <c r="J118" s="49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18</v>
      </c>
      <c r="D120" s="26"/>
      <c r="E120" s="26"/>
      <c r="F120" s="21" t="str">
        <f>E17</f>
        <v>Municipal Real Estate Dunajská Streda, s.r.o.</v>
      </c>
      <c r="G120" s="26"/>
      <c r="H120" s="26"/>
      <c r="I120" s="23" t="s">
        <v>22</v>
      </c>
      <c r="J120" s="24" t="str">
        <f>E23</f>
        <v xml:space="preserve"> 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40.15" customHeight="1">
      <c r="A121" s="26"/>
      <c r="B121" s="27"/>
      <c r="C121" s="23" t="s">
        <v>21</v>
      </c>
      <c r="D121" s="26"/>
      <c r="E121" s="26"/>
      <c r="F121" s="21" t="str">
        <f>IF(E20="","",E20)</f>
        <v xml:space="preserve"> </v>
      </c>
      <c r="G121" s="26"/>
      <c r="H121" s="26"/>
      <c r="I121" s="23" t="s">
        <v>24</v>
      </c>
      <c r="J121" s="24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0" customFormat="1" ht="29.25" customHeight="1">
      <c r="A123" s="112"/>
      <c r="B123" s="113"/>
      <c r="C123" s="114" t="s">
        <v>96</v>
      </c>
      <c r="D123" s="115" t="s">
        <v>51</v>
      </c>
      <c r="E123" s="115" t="s">
        <v>47</v>
      </c>
      <c r="F123" s="115" t="s">
        <v>48</v>
      </c>
      <c r="G123" s="115" t="s">
        <v>97</v>
      </c>
      <c r="H123" s="115" t="s">
        <v>98</v>
      </c>
      <c r="I123" s="115" t="s">
        <v>99</v>
      </c>
      <c r="J123" s="116" t="s">
        <v>92</v>
      </c>
      <c r="K123" s="117" t="s">
        <v>100</v>
      </c>
      <c r="L123" s="118"/>
      <c r="M123" s="56" t="s">
        <v>1</v>
      </c>
      <c r="N123" s="57" t="s">
        <v>30</v>
      </c>
      <c r="O123" s="57" t="s">
        <v>101</v>
      </c>
      <c r="P123" s="57" t="s">
        <v>102</v>
      </c>
      <c r="Q123" s="57" t="s">
        <v>103</v>
      </c>
      <c r="R123" s="57" t="s">
        <v>104</v>
      </c>
      <c r="S123" s="57" t="s">
        <v>105</v>
      </c>
      <c r="T123" s="58" t="s">
        <v>106</v>
      </c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</row>
    <row r="124" spans="1:65" s="2" customFormat="1" ht="22.9" customHeight="1">
      <c r="A124" s="26"/>
      <c r="B124" s="27"/>
      <c r="C124" s="63" t="s">
        <v>93</v>
      </c>
      <c r="D124" s="26"/>
      <c r="E124" s="26"/>
      <c r="F124" s="26"/>
      <c r="G124" s="26"/>
      <c r="H124" s="26"/>
      <c r="I124" s="26"/>
      <c r="J124" s="119">
        <f>J125</f>
        <v>0</v>
      </c>
      <c r="K124" s="26"/>
      <c r="L124" s="27"/>
      <c r="M124" s="59"/>
      <c r="N124" s="50"/>
      <c r="O124" s="60"/>
      <c r="P124" s="120">
        <f>P125</f>
        <v>99.954850000000022</v>
      </c>
      <c r="Q124" s="60"/>
      <c r="R124" s="120">
        <f>R125</f>
        <v>25.303439999999998</v>
      </c>
      <c r="S124" s="60"/>
      <c r="T124" s="121">
        <f>T125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65</v>
      </c>
      <c r="AU124" s="14" t="s">
        <v>94</v>
      </c>
      <c r="BK124" s="122">
        <f>BK125</f>
        <v>0</v>
      </c>
    </row>
    <row r="125" spans="1:65" s="11" customFormat="1" ht="25.9" customHeight="1">
      <c r="B125" s="123"/>
      <c r="D125" s="124" t="s">
        <v>65</v>
      </c>
      <c r="E125" s="125" t="s">
        <v>111</v>
      </c>
      <c r="F125" s="125" t="s">
        <v>173</v>
      </c>
      <c r="J125" s="126">
        <f>J126+J143+J151</f>
        <v>0</v>
      </c>
      <c r="L125" s="123"/>
      <c r="M125" s="127"/>
      <c r="N125" s="128"/>
      <c r="O125" s="128"/>
      <c r="P125" s="129">
        <f>P126+P143+P151</f>
        <v>99.954850000000022</v>
      </c>
      <c r="Q125" s="128"/>
      <c r="R125" s="129">
        <f>R126+R143+R151</f>
        <v>25.303439999999998</v>
      </c>
      <c r="S125" s="128"/>
      <c r="T125" s="130">
        <f>T126+T143+T151</f>
        <v>0</v>
      </c>
      <c r="AR125" s="124" t="s">
        <v>113</v>
      </c>
      <c r="AT125" s="131" t="s">
        <v>65</v>
      </c>
      <c r="AU125" s="131" t="s">
        <v>66</v>
      </c>
      <c r="AY125" s="124" t="s">
        <v>107</v>
      </c>
      <c r="BK125" s="132">
        <f>BK126+BK143+BK151</f>
        <v>0</v>
      </c>
    </row>
    <row r="126" spans="1:65" s="11" customFormat="1" ht="22.9" customHeight="1">
      <c r="B126" s="123"/>
      <c r="D126" s="124" t="s">
        <v>65</v>
      </c>
      <c r="E126" s="163" t="s">
        <v>174</v>
      </c>
      <c r="F126" s="163" t="s">
        <v>175</v>
      </c>
      <c r="J126" s="164">
        <f>SUM(J127:J142)</f>
        <v>0</v>
      </c>
      <c r="L126" s="123"/>
      <c r="M126" s="127"/>
      <c r="N126" s="128"/>
      <c r="O126" s="128"/>
      <c r="P126" s="129">
        <f>SUM(P127:P142)</f>
        <v>93.462850000000017</v>
      </c>
      <c r="Q126" s="128"/>
      <c r="R126" s="129">
        <f>SUM(R127:R142)</f>
        <v>0.10344</v>
      </c>
      <c r="S126" s="128"/>
      <c r="T126" s="130">
        <f>SUM(T127:T142)</f>
        <v>0</v>
      </c>
      <c r="AR126" s="124" t="s">
        <v>113</v>
      </c>
      <c r="AT126" s="131" t="s">
        <v>65</v>
      </c>
      <c r="AU126" s="131" t="s">
        <v>71</v>
      </c>
      <c r="AY126" s="124" t="s">
        <v>107</v>
      </c>
      <c r="BK126" s="132">
        <f>SUM(BK127:BK142)</f>
        <v>0</v>
      </c>
    </row>
    <row r="127" spans="1:65" s="2" customFormat="1" ht="21.75" customHeight="1">
      <c r="A127" s="26"/>
      <c r="B127" s="133"/>
      <c r="C127" s="134" t="s">
        <v>71</v>
      </c>
      <c r="D127" s="134" t="s">
        <v>108</v>
      </c>
      <c r="E127" s="135" t="s">
        <v>324</v>
      </c>
      <c r="F127" s="136" t="s">
        <v>325</v>
      </c>
      <c r="G127" s="137" t="s">
        <v>109</v>
      </c>
      <c r="H127" s="138">
        <v>1</v>
      </c>
      <c r="I127" s="139"/>
      <c r="J127" s="139">
        <f t="shared" ref="J127:J137" si="0">H127*I127</f>
        <v>0</v>
      </c>
      <c r="K127" s="140"/>
      <c r="L127" s="27"/>
      <c r="M127" s="141" t="s">
        <v>1</v>
      </c>
      <c r="N127" s="142" t="s">
        <v>32</v>
      </c>
      <c r="O127" s="143">
        <v>52.622</v>
      </c>
      <c r="P127" s="143">
        <f t="shared" ref="P127:P142" si="1">O127*H127</f>
        <v>52.622</v>
      </c>
      <c r="Q127" s="143">
        <v>0</v>
      </c>
      <c r="R127" s="143">
        <f t="shared" ref="R127:R142" si="2">Q127*H127</f>
        <v>0</v>
      </c>
      <c r="S127" s="143">
        <v>0</v>
      </c>
      <c r="T127" s="144">
        <f t="shared" ref="T127:T142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178</v>
      </c>
      <c r="AT127" s="145" t="s">
        <v>108</v>
      </c>
      <c r="AU127" s="145" t="s">
        <v>74</v>
      </c>
      <c r="AY127" s="14" t="s">
        <v>107</v>
      </c>
      <c r="BE127" s="146">
        <f t="shared" ref="BE127:BE142" si="4">IF(N127="základná",J127,0)</f>
        <v>0</v>
      </c>
      <c r="BF127" s="146">
        <f t="shared" ref="BF127:BF142" si="5">IF(N127="znížená",J127,0)</f>
        <v>0</v>
      </c>
      <c r="BG127" s="146">
        <f t="shared" ref="BG127:BG142" si="6">IF(N127="zákl. prenesená",J127,0)</f>
        <v>0</v>
      </c>
      <c r="BH127" s="146">
        <f t="shared" ref="BH127:BH142" si="7">IF(N127="zníž. prenesená",J127,0)</f>
        <v>0</v>
      </c>
      <c r="BI127" s="146">
        <f t="shared" ref="BI127:BI142" si="8">IF(N127="nulová",J127,0)</f>
        <v>0</v>
      </c>
      <c r="BJ127" s="14" t="s">
        <v>74</v>
      </c>
      <c r="BK127" s="146">
        <f t="shared" ref="BK127:BK142" si="9">ROUND(I127*H127,2)</f>
        <v>0</v>
      </c>
      <c r="BL127" s="14" t="s">
        <v>178</v>
      </c>
      <c r="BM127" s="145" t="s">
        <v>326</v>
      </c>
    </row>
    <row r="128" spans="1:65" s="2" customFormat="1" ht="33" customHeight="1">
      <c r="A128" s="26"/>
      <c r="B128" s="133"/>
      <c r="C128" s="147" t="s">
        <v>74</v>
      </c>
      <c r="D128" s="147" t="s">
        <v>111</v>
      </c>
      <c r="E128" s="148" t="s">
        <v>327</v>
      </c>
      <c r="F128" s="149" t="s">
        <v>328</v>
      </c>
      <c r="G128" s="150" t="s">
        <v>109</v>
      </c>
      <c r="H128" s="151">
        <v>1</v>
      </c>
      <c r="I128" s="152"/>
      <c r="J128" s="152">
        <f t="shared" si="0"/>
        <v>0</v>
      </c>
      <c r="K128" s="153"/>
      <c r="L128" s="154"/>
      <c r="M128" s="155" t="s">
        <v>1</v>
      </c>
      <c r="N128" s="156" t="s">
        <v>32</v>
      </c>
      <c r="O128" s="143">
        <v>0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190</v>
      </c>
      <c r="AT128" s="145" t="s">
        <v>111</v>
      </c>
      <c r="AU128" s="145" t="s">
        <v>74</v>
      </c>
      <c r="AY128" s="14" t="s">
        <v>107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4" t="s">
        <v>74</v>
      </c>
      <c r="BK128" s="146">
        <f t="shared" si="9"/>
        <v>0</v>
      </c>
      <c r="BL128" s="14" t="s">
        <v>190</v>
      </c>
      <c r="BM128" s="145" t="s">
        <v>329</v>
      </c>
    </row>
    <row r="129" spans="1:65" s="2" customFormat="1" ht="33" customHeight="1">
      <c r="A129" s="26"/>
      <c r="B129" s="133"/>
      <c r="C129" s="134" t="s">
        <v>113</v>
      </c>
      <c r="D129" s="134" t="s">
        <v>108</v>
      </c>
      <c r="E129" s="135" t="s">
        <v>330</v>
      </c>
      <c r="F129" s="136" t="s">
        <v>331</v>
      </c>
      <c r="G129" s="137" t="s">
        <v>197</v>
      </c>
      <c r="H129" s="138">
        <v>100</v>
      </c>
      <c r="I129" s="139"/>
      <c r="J129" s="139">
        <f t="shared" si="0"/>
        <v>0</v>
      </c>
      <c r="K129" s="140"/>
      <c r="L129" s="27"/>
      <c r="M129" s="141" t="s">
        <v>1</v>
      </c>
      <c r="N129" s="142" t="s">
        <v>32</v>
      </c>
      <c r="O129" s="143">
        <v>7.1529999999999996E-2</v>
      </c>
      <c r="P129" s="143">
        <f t="shared" si="1"/>
        <v>7.1529999999999996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178</v>
      </c>
      <c r="AT129" s="145" t="s">
        <v>108</v>
      </c>
      <c r="AU129" s="145" t="s">
        <v>74</v>
      </c>
      <c r="AY129" s="14" t="s">
        <v>107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4" t="s">
        <v>74</v>
      </c>
      <c r="BK129" s="146">
        <f t="shared" si="9"/>
        <v>0</v>
      </c>
      <c r="BL129" s="14" t="s">
        <v>178</v>
      </c>
      <c r="BM129" s="145" t="s">
        <v>332</v>
      </c>
    </row>
    <row r="130" spans="1:65" s="2" customFormat="1" ht="16.5" customHeight="1">
      <c r="A130" s="26"/>
      <c r="B130" s="133"/>
      <c r="C130" s="147" t="s">
        <v>110</v>
      </c>
      <c r="D130" s="147" t="s">
        <v>111</v>
      </c>
      <c r="E130" s="148" t="s">
        <v>333</v>
      </c>
      <c r="F130" s="149" t="s">
        <v>334</v>
      </c>
      <c r="G130" s="150" t="s">
        <v>109</v>
      </c>
      <c r="H130" s="151">
        <v>20</v>
      </c>
      <c r="I130" s="152"/>
      <c r="J130" s="152">
        <f t="shared" si="0"/>
        <v>0</v>
      </c>
      <c r="K130" s="153"/>
      <c r="L130" s="154"/>
      <c r="M130" s="155" t="s">
        <v>1</v>
      </c>
      <c r="N130" s="156" t="s">
        <v>32</v>
      </c>
      <c r="O130" s="143">
        <v>0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190</v>
      </c>
      <c r="AT130" s="145" t="s">
        <v>111</v>
      </c>
      <c r="AU130" s="145" t="s">
        <v>74</v>
      </c>
      <c r="AY130" s="14" t="s">
        <v>107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4" t="s">
        <v>74</v>
      </c>
      <c r="BK130" s="146">
        <f t="shared" si="9"/>
        <v>0</v>
      </c>
      <c r="BL130" s="14" t="s">
        <v>190</v>
      </c>
      <c r="BM130" s="145" t="s">
        <v>335</v>
      </c>
    </row>
    <row r="131" spans="1:65" s="2" customFormat="1" ht="16.5" customHeight="1">
      <c r="A131" s="26"/>
      <c r="B131" s="133"/>
      <c r="C131" s="147" t="s">
        <v>114</v>
      </c>
      <c r="D131" s="147" t="s">
        <v>111</v>
      </c>
      <c r="E131" s="148" t="s">
        <v>336</v>
      </c>
      <c r="F131" s="149" t="s">
        <v>337</v>
      </c>
      <c r="G131" s="150" t="s">
        <v>162</v>
      </c>
      <c r="H131" s="151">
        <v>94.2</v>
      </c>
      <c r="I131" s="152"/>
      <c r="J131" s="152">
        <f t="shared" si="0"/>
        <v>0</v>
      </c>
      <c r="K131" s="153"/>
      <c r="L131" s="154"/>
      <c r="M131" s="155" t="s">
        <v>1</v>
      </c>
      <c r="N131" s="156" t="s">
        <v>32</v>
      </c>
      <c r="O131" s="143">
        <v>0</v>
      </c>
      <c r="P131" s="143">
        <f t="shared" si="1"/>
        <v>0</v>
      </c>
      <c r="Q131" s="143">
        <v>1E-3</v>
      </c>
      <c r="R131" s="143">
        <f t="shared" si="2"/>
        <v>9.4200000000000006E-2</v>
      </c>
      <c r="S131" s="143">
        <v>0</v>
      </c>
      <c r="T131" s="14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190</v>
      </c>
      <c r="AT131" s="145" t="s">
        <v>111</v>
      </c>
      <c r="AU131" s="145" t="s">
        <v>74</v>
      </c>
      <c r="AY131" s="14" t="s">
        <v>107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4" t="s">
        <v>74</v>
      </c>
      <c r="BK131" s="146">
        <f t="shared" si="9"/>
        <v>0</v>
      </c>
      <c r="BL131" s="14" t="s">
        <v>190</v>
      </c>
      <c r="BM131" s="145" t="s">
        <v>338</v>
      </c>
    </row>
    <row r="132" spans="1:65" s="2" customFormat="1" ht="33" customHeight="1">
      <c r="A132" s="26"/>
      <c r="B132" s="133"/>
      <c r="C132" s="134" t="s">
        <v>115</v>
      </c>
      <c r="D132" s="134" t="s">
        <v>108</v>
      </c>
      <c r="E132" s="135" t="s">
        <v>339</v>
      </c>
      <c r="F132" s="136" t="s">
        <v>340</v>
      </c>
      <c r="G132" s="137" t="s">
        <v>197</v>
      </c>
      <c r="H132" s="138">
        <v>15</v>
      </c>
      <c r="I132" s="139"/>
      <c r="J132" s="139">
        <f t="shared" si="0"/>
        <v>0</v>
      </c>
      <c r="K132" s="140"/>
      <c r="L132" s="27"/>
      <c r="M132" s="141" t="s">
        <v>1</v>
      </c>
      <c r="N132" s="142" t="s">
        <v>32</v>
      </c>
      <c r="O132" s="143">
        <v>0.11577</v>
      </c>
      <c r="P132" s="143">
        <f t="shared" si="1"/>
        <v>1.73655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178</v>
      </c>
      <c r="AT132" s="145" t="s">
        <v>108</v>
      </c>
      <c r="AU132" s="145" t="s">
        <v>74</v>
      </c>
      <c r="AY132" s="14" t="s">
        <v>107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74</v>
      </c>
      <c r="BK132" s="146">
        <f t="shared" si="9"/>
        <v>0</v>
      </c>
      <c r="BL132" s="14" t="s">
        <v>178</v>
      </c>
      <c r="BM132" s="145" t="s">
        <v>341</v>
      </c>
    </row>
    <row r="133" spans="1:65" s="2" customFormat="1" ht="16.5" customHeight="1">
      <c r="A133" s="26"/>
      <c r="B133" s="133"/>
      <c r="C133" s="147" t="s">
        <v>116</v>
      </c>
      <c r="D133" s="147" t="s">
        <v>111</v>
      </c>
      <c r="E133" s="148" t="s">
        <v>342</v>
      </c>
      <c r="F133" s="149" t="s">
        <v>343</v>
      </c>
      <c r="G133" s="150" t="s">
        <v>162</v>
      </c>
      <c r="H133" s="151">
        <v>9.24</v>
      </c>
      <c r="I133" s="152"/>
      <c r="J133" s="152">
        <f t="shared" si="0"/>
        <v>0</v>
      </c>
      <c r="K133" s="153"/>
      <c r="L133" s="154"/>
      <c r="M133" s="155" t="s">
        <v>1</v>
      </c>
      <c r="N133" s="156" t="s">
        <v>32</v>
      </c>
      <c r="O133" s="143">
        <v>0</v>
      </c>
      <c r="P133" s="143">
        <f t="shared" si="1"/>
        <v>0</v>
      </c>
      <c r="Q133" s="143">
        <v>1E-3</v>
      </c>
      <c r="R133" s="143">
        <f t="shared" si="2"/>
        <v>9.2399999999999999E-3</v>
      </c>
      <c r="S133" s="143">
        <v>0</v>
      </c>
      <c r="T133" s="14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190</v>
      </c>
      <c r="AT133" s="145" t="s">
        <v>111</v>
      </c>
      <c r="AU133" s="145" t="s">
        <v>74</v>
      </c>
      <c r="AY133" s="14" t="s">
        <v>107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74</v>
      </c>
      <c r="BK133" s="146">
        <f t="shared" si="9"/>
        <v>0</v>
      </c>
      <c r="BL133" s="14" t="s">
        <v>190</v>
      </c>
      <c r="BM133" s="145" t="s">
        <v>344</v>
      </c>
    </row>
    <row r="134" spans="1:65" s="2" customFormat="1" ht="16.5" customHeight="1">
      <c r="A134" s="26"/>
      <c r="B134" s="133"/>
      <c r="C134" s="147" t="s">
        <v>112</v>
      </c>
      <c r="D134" s="147" t="s">
        <v>111</v>
      </c>
      <c r="E134" s="148" t="s">
        <v>345</v>
      </c>
      <c r="F134" s="149" t="s">
        <v>346</v>
      </c>
      <c r="G134" s="150" t="s">
        <v>109</v>
      </c>
      <c r="H134" s="151">
        <v>1.2</v>
      </c>
      <c r="I134" s="152"/>
      <c r="J134" s="152">
        <f t="shared" si="0"/>
        <v>0</v>
      </c>
      <c r="K134" s="153"/>
      <c r="L134" s="154"/>
      <c r="M134" s="155" t="s">
        <v>1</v>
      </c>
      <c r="N134" s="156" t="s">
        <v>32</v>
      </c>
      <c r="O134" s="143">
        <v>0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190</v>
      </c>
      <c r="AT134" s="145" t="s">
        <v>111</v>
      </c>
      <c r="AU134" s="145" t="s">
        <v>74</v>
      </c>
      <c r="AY134" s="14" t="s">
        <v>107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74</v>
      </c>
      <c r="BK134" s="146">
        <f t="shared" si="9"/>
        <v>0</v>
      </c>
      <c r="BL134" s="14" t="s">
        <v>190</v>
      </c>
      <c r="BM134" s="145" t="s">
        <v>347</v>
      </c>
    </row>
    <row r="135" spans="1:65" s="2" customFormat="1" ht="21.75" customHeight="1">
      <c r="A135" s="26"/>
      <c r="B135" s="133"/>
      <c r="C135" s="134" t="s">
        <v>117</v>
      </c>
      <c r="D135" s="134" t="s">
        <v>108</v>
      </c>
      <c r="E135" s="135" t="s">
        <v>348</v>
      </c>
      <c r="F135" s="136" t="s">
        <v>349</v>
      </c>
      <c r="G135" s="137" t="s">
        <v>109</v>
      </c>
      <c r="H135" s="138">
        <v>15</v>
      </c>
      <c r="I135" s="139"/>
      <c r="J135" s="139">
        <f t="shared" si="0"/>
        <v>0</v>
      </c>
      <c r="K135" s="140"/>
      <c r="L135" s="27"/>
      <c r="M135" s="141" t="s">
        <v>1</v>
      </c>
      <c r="N135" s="142" t="s">
        <v>32</v>
      </c>
      <c r="O135" s="143">
        <v>1.3694200000000001</v>
      </c>
      <c r="P135" s="143">
        <f t="shared" si="1"/>
        <v>20.5413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178</v>
      </c>
      <c r="AT135" s="145" t="s">
        <v>108</v>
      </c>
      <c r="AU135" s="145" t="s">
        <v>74</v>
      </c>
      <c r="AY135" s="14" t="s">
        <v>107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74</v>
      </c>
      <c r="BK135" s="146">
        <f t="shared" si="9"/>
        <v>0</v>
      </c>
      <c r="BL135" s="14" t="s">
        <v>178</v>
      </c>
      <c r="BM135" s="145" t="s">
        <v>350</v>
      </c>
    </row>
    <row r="136" spans="1:65" s="2" customFormat="1" ht="16.5" customHeight="1">
      <c r="A136" s="26"/>
      <c r="B136" s="133"/>
      <c r="C136" s="147" t="s">
        <v>118</v>
      </c>
      <c r="D136" s="147" t="s">
        <v>111</v>
      </c>
      <c r="E136" s="148" t="s">
        <v>351</v>
      </c>
      <c r="F136" s="149" t="s">
        <v>352</v>
      </c>
      <c r="G136" s="150" t="s">
        <v>109</v>
      </c>
      <c r="H136" s="151">
        <v>15</v>
      </c>
      <c r="I136" s="152"/>
      <c r="J136" s="152">
        <f t="shared" si="0"/>
        <v>0</v>
      </c>
      <c r="K136" s="153"/>
      <c r="L136" s="154"/>
      <c r="M136" s="155" t="s">
        <v>1</v>
      </c>
      <c r="N136" s="156" t="s">
        <v>32</v>
      </c>
      <c r="O136" s="143">
        <v>0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190</v>
      </c>
      <c r="AT136" s="145" t="s">
        <v>111</v>
      </c>
      <c r="AU136" s="145" t="s">
        <v>74</v>
      </c>
      <c r="AY136" s="14" t="s">
        <v>107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74</v>
      </c>
      <c r="BK136" s="146">
        <f t="shared" si="9"/>
        <v>0</v>
      </c>
      <c r="BL136" s="14" t="s">
        <v>190</v>
      </c>
      <c r="BM136" s="145" t="s">
        <v>353</v>
      </c>
    </row>
    <row r="137" spans="1:65" s="2" customFormat="1" ht="16.5" customHeight="1">
      <c r="A137" s="26"/>
      <c r="B137" s="133"/>
      <c r="C137" s="134" t="s">
        <v>119</v>
      </c>
      <c r="D137" s="134" t="s">
        <v>108</v>
      </c>
      <c r="E137" s="135" t="s">
        <v>354</v>
      </c>
      <c r="F137" s="136" t="s">
        <v>219</v>
      </c>
      <c r="G137" s="137" t="s">
        <v>109</v>
      </c>
      <c r="H137" s="138">
        <v>10</v>
      </c>
      <c r="I137" s="139"/>
      <c r="J137" s="139">
        <f t="shared" si="0"/>
        <v>0</v>
      </c>
      <c r="K137" s="140"/>
      <c r="L137" s="27"/>
      <c r="M137" s="141" t="s">
        <v>1</v>
      </c>
      <c r="N137" s="142" t="s">
        <v>32</v>
      </c>
      <c r="O137" s="143">
        <v>0.32600000000000001</v>
      </c>
      <c r="P137" s="143">
        <f t="shared" si="1"/>
        <v>3.2600000000000002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178</v>
      </c>
      <c r="AT137" s="145" t="s">
        <v>108</v>
      </c>
      <c r="AU137" s="145" t="s">
        <v>74</v>
      </c>
      <c r="AY137" s="14" t="s">
        <v>107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74</v>
      </c>
      <c r="BK137" s="146">
        <f t="shared" si="9"/>
        <v>0</v>
      </c>
      <c r="BL137" s="14" t="s">
        <v>178</v>
      </c>
      <c r="BM137" s="145" t="s">
        <v>355</v>
      </c>
    </row>
    <row r="138" spans="1:65" s="2" customFormat="1" ht="16.5" customHeight="1">
      <c r="A138" s="26"/>
      <c r="B138" s="133"/>
      <c r="C138" s="134" t="s">
        <v>120</v>
      </c>
      <c r="D138" s="134" t="s">
        <v>108</v>
      </c>
      <c r="E138" s="135" t="s">
        <v>211</v>
      </c>
      <c r="F138" s="136" t="s">
        <v>212</v>
      </c>
      <c r="G138" s="137" t="s">
        <v>213</v>
      </c>
      <c r="H138" s="138">
        <v>25</v>
      </c>
      <c r="I138" s="139"/>
      <c r="J138" s="139">
        <f t="shared" ref="J138:J142" si="10">H138*I138</f>
        <v>0</v>
      </c>
      <c r="K138" s="140"/>
      <c r="L138" s="27"/>
      <c r="M138" s="141" t="s">
        <v>1</v>
      </c>
      <c r="N138" s="142" t="s">
        <v>32</v>
      </c>
      <c r="O138" s="143">
        <v>0.32600000000000001</v>
      </c>
      <c r="P138" s="143">
        <f t="shared" si="1"/>
        <v>8.15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178</v>
      </c>
      <c r="AT138" s="145" t="s">
        <v>108</v>
      </c>
      <c r="AU138" s="145" t="s">
        <v>74</v>
      </c>
      <c r="AY138" s="14" t="s">
        <v>107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74</v>
      </c>
      <c r="BK138" s="146">
        <f t="shared" si="9"/>
        <v>0</v>
      </c>
      <c r="BL138" s="14" t="s">
        <v>178</v>
      </c>
      <c r="BM138" s="145" t="s">
        <v>356</v>
      </c>
    </row>
    <row r="139" spans="1:65" s="2" customFormat="1" ht="16.5" customHeight="1">
      <c r="A139" s="26"/>
      <c r="B139" s="133"/>
      <c r="C139" s="134" t="s">
        <v>121</v>
      </c>
      <c r="D139" s="134" t="s">
        <v>108</v>
      </c>
      <c r="E139" s="135" t="s">
        <v>223</v>
      </c>
      <c r="F139" s="136" t="s">
        <v>223</v>
      </c>
      <c r="G139" s="137" t="s">
        <v>217</v>
      </c>
      <c r="H139" s="138">
        <v>352.46699999999998</v>
      </c>
      <c r="I139" s="139"/>
      <c r="J139" s="139">
        <f t="shared" si="10"/>
        <v>0</v>
      </c>
      <c r="K139" s="140"/>
      <c r="L139" s="27"/>
      <c r="M139" s="141" t="s">
        <v>1</v>
      </c>
      <c r="N139" s="142" t="s">
        <v>32</v>
      </c>
      <c r="O139" s="143">
        <v>0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220</v>
      </c>
      <c r="AT139" s="145" t="s">
        <v>108</v>
      </c>
      <c r="AU139" s="145" t="s">
        <v>74</v>
      </c>
      <c r="AY139" s="14" t="s">
        <v>107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74</v>
      </c>
      <c r="BK139" s="146">
        <f t="shared" si="9"/>
        <v>0</v>
      </c>
      <c r="BL139" s="14" t="s">
        <v>220</v>
      </c>
      <c r="BM139" s="145" t="s">
        <v>357</v>
      </c>
    </row>
    <row r="140" spans="1:65" s="2" customFormat="1" ht="16.5" customHeight="1">
      <c r="A140" s="26"/>
      <c r="B140" s="133"/>
      <c r="C140" s="134" t="s">
        <v>122</v>
      </c>
      <c r="D140" s="134" t="s">
        <v>108</v>
      </c>
      <c r="E140" s="135" t="s">
        <v>226</v>
      </c>
      <c r="F140" s="136" t="s">
        <v>226</v>
      </c>
      <c r="G140" s="137" t="s">
        <v>217</v>
      </c>
      <c r="H140" s="138">
        <v>352.46699999999998</v>
      </c>
      <c r="I140" s="139"/>
      <c r="J140" s="139">
        <f t="shared" si="10"/>
        <v>0</v>
      </c>
      <c r="K140" s="140"/>
      <c r="L140" s="27"/>
      <c r="M140" s="141" t="s">
        <v>1</v>
      </c>
      <c r="N140" s="142" t="s">
        <v>32</v>
      </c>
      <c r="O140" s="143">
        <v>0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220</v>
      </c>
      <c r="AT140" s="145" t="s">
        <v>108</v>
      </c>
      <c r="AU140" s="145" t="s">
        <v>74</v>
      </c>
      <c r="AY140" s="14" t="s">
        <v>107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4" t="s">
        <v>74</v>
      </c>
      <c r="BK140" s="146">
        <f t="shared" si="9"/>
        <v>0</v>
      </c>
      <c r="BL140" s="14" t="s">
        <v>220</v>
      </c>
      <c r="BM140" s="145" t="s">
        <v>358</v>
      </c>
    </row>
    <row r="141" spans="1:65" s="2" customFormat="1" ht="16.5" customHeight="1">
      <c r="A141" s="26"/>
      <c r="B141" s="133"/>
      <c r="C141" s="134" t="s">
        <v>123</v>
      </c>
      <c r="D141" s="134" t="s">
        <v>108</v>
      </c>
      <c r="E141" s="135" t="s">
        <v>228</v>
      </c>
      <c r="F141" s="136" t="s">
        <v>229</v>
      </c>
      <c r="G141" s="137" t="s">
        <v>217</v>
      </c>
      <c r="H141" s="138">
        <v>352.46699999999998</v>
      </c>
      <c r="I141" s="139"/>
      <c r="J141" s="139">
        <f t="shared" si="10"/>
        <v>0</v>
      </c>
      <c r="K141" s="140"/>
      <c r="L141" s="27"/>
      <c r="M141" s="141" t="s">
        <v>1</v>
      </c>
      <c r="N141" s="142" t="s">
        <v>32</v>
      </c>
      <c r="O141" s="143">
        <v>0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178</v>
      </c>
      <c r="AT141" s="145" t="s">
        <v>108</v>
      </c>
      <c r="AU141" s="145" t="s">
        <v>74</v>
      </c>
      <c r="AY141" s="14" t="s">
        <v>107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4" t="s">
        <v>74</v>
      </c>
      <c r="BK141" s="146">
        <f t="shared" si="9"/>
        <v>0</v>
      </c>
      <c r="BL141" s="14" t="s">
        <v>178</v>
      </c>
      <c r="BM141" s="145" t="s">
        <v>359</v>
      </c>
    </row>
    <row r="142" spans="1:65" s="2" customFormat="1" ht="16.5" customHeight="1">
      <c r="A142" s="26"/>
      <c r="B142" s="133"/>
      <c r="C142" s="134" t="s">
        <v>124</v>
      </c>
      <c r="D142" s="134" t="s">
        <v>108</v>
      </c>
      <c r="E142" s="135" t="s">
        <v>231</v>
      </c>
      <c r="F142" s="136" t="s">
        <v>232</v>
      </c>
      <c r="G142" s="137" t="s">
        <v>217</v>
      </c>
      <c r="H142" s="138">
        <v>352.46699999999998</v>
      </c>
      <c r="I142" s="139"/>
      <c r="J142" s="139">
        <f t="shared" si="10"/>
        <v>0</v>
      </c>
      <c r="K142" s="140"/>
      <c r="L142" s="27"/>
      <c r="M142" s="141" t="s">
        <v>1</v>
      </c>
      <c r="N142" s="142" t="s">
        <v>32</v>
      </c>
      <c r="O142" s="143">
        <v>0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178</v>
      </c>
      <c r="AT142" s="145" t="s">
        <v>108</v>
      </c>
      <c r="AU142" s="145" t="s">
        <v>74</v>
      </c>
      <c r="AY142" s="14" t="s">
        <v>107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4" t="s">
        <v>74</v>
      </c>
      <c r="BK142" s="146">
        <f t="shared" si="9"/>
        <v>0</v>
      </c>
      <c r="BL142" s="14" t="s">
        <v>178</v>
      </c>
      <c r="BM142" s="145" t="s">
        <v>360</v>
      </c>
    </row>
    <row r="143" spans="1:65" s="11" customFormat="1" ht="22.9" customHeight="1">
      <c r="B143" s="123"/>
      <c r="D143" s="124" t="s">
        <v>65</v>
      </c>
      <c r="E143" s="163" t="s">
        <v>237</v>
      </c>
      <c r="F143" s="163" t="s">
        <v>238</v>
      </c>
      <c r="J143" s="164">
        <f>SUM(J144:J150)</f>
        <v>0</v>
      </c>
      <c r="L143" s="123"/>
      <c r="M143" s="127"/>
      <c r="N143" s="128"/>
      <c r="O143" s="128"/>
      <c r="P143" s="129">
        <f>SUM(P144:P150)</f>
        <v>5.3970000000000002</v>
      </c>
      <c r="Q143" s="128"/>
      <c r="R143" s="129">
        <f>SUM(R144:R150)</f>
        <v>25.2</v>
      </c>
      <c r="S143" s="128"/>
      <c r="T143" s="130">
        <f>SUM(T144:T150)</f>
        <v>0</v>
      </c>
      <c r="AR143" s="124" t="s">
        <v>113</v>
      </c>
      <c r="AT143" s="131" t="s">
        <v>65</v>
      </c>
      <c r="AU143" s="131" t="s">
        <v>71</v>
      </c>
      <c r="AY143" s="124" t="s">
        <v>107</v>
      </c>
      <c r="BK143" s="132">
        <f>SUM(BK144:BK150)</f>
        <v>0</v>
      </c>
    </row>
    <row r="144" spans="1:65" s="2" customFormat="1" ht="16.5" customHeight="1">
      <c r="A144" s="26"/>
      <c r="B144" s="133"/>
      <c r="C144" s="134" t="s">
        <v>125</v>
      </c>
      <c r="D144" s="134" t="s">
        <v>108</v>
      </c>
      <c r="E144" s="135" t="s">
        <v>361</v>
      </c>
      <c r="F144" s="136" t="s">
        <v>362</v>
      </c>
      <c r="G144" s="137" t="s">
        <v>363</v>
      </c>
      <c r="H144" s="138">
        <v>16</v>
      </c>
      <c r="I144" s="139"/>
      <c r="J144" s="139">
        <f>H144*I144</f>
        <v>0</v>
      </c>
      <c r="K144" s="140"/>
      <c r="L144" s="27"/>
      <c r="M144" s="141" t="s">
        <v>1</v>
      </c>
      <c r="N144" s="142" t="s">
        <v>32</v>
      </c>
      <c r="O144" s="143">
        <v>0.33200000000000002</v>
      </c>
      <c r="P144" s="143">
        <f t="shared" ref="P144:P150" si="11">O144*H144</f>
        <v>5.3120000000000003</v>
      </c>
      <c r="Q144" s="143">
        <v>0</v>
      </c>
      <c r="R144" s="143">
        <f t="shared" ref="R144:R150" si="12">Q144*H144</f>
        <v>0</v>
      </c>
      <c r="S144" s="143">
        <v>0</v>
      </c>
      <c r="T144" s="144">
        <f t="shared" ref="T144:T150" si="13"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178</v>
      </c>
      <c r="AT144" s="145" t="s">
        <v>108</v>
      </c>
      <c r="AU144" s="145" t="s">
        <v>74</v>
      </c>
      <c r="AY144" s="14" t="s">
        <v>107</v>
      </c>
      <c r="BE144" s="146">
        <f t="shared" ref="BE144:BE150" si="14">IF(N144="základná",J144,0)</f>
        <v>0</v>
      </c>
      <c r="BF144" s="146">
        <f t="shared" ref="BF144:BF150" si="15">IF(N144="znížená",J144,0)</f>
        <v>0</v>
      </c>
      <c r="BG144" s="146">
        <f t="shared" ref="BG144:BG150" si="16">IF(N144="zákl. prenesená",J144,0)</f>
        <v>0</v>
      </c>
      <c r="BH144" s="146">
        <f t="shared" ref="BH144:BH150" si="17">IF(N144="zníž. prenesená",J144,0)</f>
        <v>0</v>
      </c>
      <c r="BI144" s="146">
        <f t="shared" ref="BI144:BI150" si="18">IF(N144="nulová",J144,0)</f>
        <v>0</v>
      </c>
      <c r="BJ144" s="14" t="s">
        <v>74</v>
      </c>
      <c r="BK144" s="146">
        <f t="shared" ref="BK144:BK150" si="19">ROUND(I144*H144,2)</f>
        <v>0</v>
      </c>
      <c r="BL144" s="14" t="s">
        <v>178</v>
      </c>
      <c r="BM144" s="145" t="s">
        <v>364</v>
      </c>
    </row>
    <row r="145" spans="1:65" s="2" customFormat="1" ht="16.5" customHeight="1">
      <c r="A145" s="26"/>
      <c r="B145" s="133"/>
      <c r="C145" s="134" t="s">
        <v>126</v>
      </c>
      <c r="D145" s="134" t="s">
        <v>108</v>
      </c>
      <c r="E145" s="135" t="s">
        <v>365</v>
      </c>
      <c r="F145" s="136" t="s">
        <v>366</v>
      </c>
      <c r="G145" s="137" t="s">
        <v>109</v>
      </c>
      <c r="H145" s="138">
        <v>1</v>
      </c>
      <c r="I145" s="139"/>
      <c r="J145" s="139">
        <f>H145*I145</f>
        <v>0</v>
      </c>
      <c r="K145" s="140"/>
      <c r="L145" s="27"/>
      <c r="M145" s="141" t="s">
        <v>1</v>
      </c>
      <c r="N145" s="142" t="s">
        <v>32</v>
      </c>
      <c r="O145" s="143">
        <v>8.5000000000000006E-2</v>
      </c>
      <c r="P145" s="143">
        <f t="shared" si="11"/>
        <v>8.5000000000000006E-2</v>
      </c>
      <c r="Q145" s="143">
        <v>0</v>
      </c>
      <c r="R145" s="143">
        <f t="shared" si="12"/>
        <v>0</v>
      </c>
      <c r="S145" s="143">
        <v>0</v>
      </c>
      <c r="T145" s="144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178</v>
      </c>
      <c r="AT145" s="145" t="s">
        <v>108</v>
      </c>
      <c r="AU145" s="145" t="s">
        <v>74</v>
      </c>
      <c r="AY145" s="14" t="s">
        <v>107</v>
      </c>
      <c r="BE145" s="146">
        <f t="shared" si="14"/>
        <v>0</v>
      </c>
      <c r="BF145" s="146">
        <f t="shared" si="15"/>
        <v>0</v>
      </c>
      <c r="BG145" s="146">
        <f t="shared" si="16"/>
        <v>0</v>
      </c>
      <c r="BH145" s="146">
        <f t="shared" si="17"/>
        <v>0</v>
      </c>
      <c r="BI145" s="146">
        <f t="shared" si="18"/>
        <v>0</v>
      </c>
      <c r="BJ145" s="14" t="s">
        <v>74</v>
      </c>
      <c r="BK145" s="146">
        <f t="shared" si="19"/>
        <v>0</v>
      </c>
      <c r="BL145" s="14" t="s">
        <v>178</v>
      </c>
      <c r="BM145" s="145" t="s">
        <v>367</v>
      </c>
    </row>
    <row r="146" spans="1:65" s="2" customFormat="1" ht="16.5" customHeight="1">
      <c r="A146" s="26"/>
      <c r="B146" s="133"/>
      <c r="C146" s="147" t="s">
        <v>128</v>
      </c>
      <c r="D146" s="147" t="s">
        <v>111</v>
      </c>
      <c r="E146" s="148" t="s">
        <v>264</v>
      </c>
      <c r="F146" s="149" t="s">
        <v>368</v>
      </c>
      <c r="G146" s="150" t="s">
        <v>266</v>
      </c>
      <c r="H146" s="151">
        <v>12.6</v>
      </c>
      <c r="I146" s="152"/>
      <c r="J146" s="152">
        <f>H146*I146</f>
        <v>0</v>
      </c>
      <c r="K146" s="153"/>
      <c r="L146" s="154"/>
      <c r="M146" s="155" t="s">
        <v>1</v>
      </c>
      <c r="N146" s="156" t="s">
        <v>32</v>
      </c>
      <c r="O146" s="143">
        <v>0</v>
      </c>
      <c r="P146" s="143">
        <f t="shared" si="11"/>
        <v>0</v>
      </c>
      <c r="Q146" s="143">
        <v>1</v>
      </c>
      <c r="R146" s="143">
        <f t="shared" si="12"/>
        <v>12.6</v>
      </c>
      <c r="S146" s="143">
        <v>0</v>
      </c>
      <c r="T146" s="144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190</v>
      </c>
      <c r="AT146" s="145" t="s">
        <v>111</v>
      </c>
      <c r="AU146" s="145" t="s">
        <v>74</v>
      </c>
      <c r="AY146" s="14" t="s">
        <v>107</v>
      </c>
      <c r="BE146" s="146">
        <f t="shared" si="14"/>
        <v>0</v>
      </c>
      <c r="BF146" s="146">
        <f t="shared" si="15"/>
        <v>0</v>
      </c>
      <c r="BG146" s="146">
        <f t="shared" si="16"/>
        <v>0</v>
      </c>
      <c r="BH146" s="146">
        <f t="shared" si="17"/>
        <v>0</v>
      </c>
      <c r="BI146" s="146">
        <f t="shared" si="18"/>
        <v>0</v>
      </c>
      <c r="BJ146" s="14" t="s">
        <v>74</v>
      </c>
      <c r="BK146" s="146">
        <f t="shared" si="19"/>
        <v>0</v>
      </c>
      <c r="BL146" s="14" t="s">
        <v>190</v>
      </c>
      <c r="BM146" s="145" t="s">
        <v>369</v>
      </c>
    </row>
    <row r="147" spans="1:65" s="2" customFormat="1" ht="16.5" customHeight="1">
      <c r="A147" s="26"/>
      <c r="B147" s="133"/>
      <c r="C147" s="147" t="s">
        <v>7</v>
      </c>
      <c r="D147" s="147" t="s">
        <v>111</v>
      </c>
      <c r="E147" s="148" t="s">
        <v>370</v>
      </c>
      <c r="F147" s="149" t="s">
        <v>371</v>
      </c>
      <c r="G147" s="150" t="s">
        <v>266</v>
      </c>
      <c r="H147" s="151">
        <v>12.6</v>
      </c>
      <c r="I147" s="152"/>
      <c r="J147" s="152">
        <f>H147*I147</f>
        <v>0</v>
      </c>
      <c r="K147" s="153"/>
      <c r="L147" s="154"/>
      <c r="M147" s="155" t="s">
        <v>1</v>
      </c>
      <c r="N147" s="156" t="s">
        <v>32</v>
      </c>
      <c r="O147" s="143">
        <v>0</v>
      </c>
      <c r="P147" s="143">
        <f t="shared" si="11"/>
        <v>0</v>
      </c>
      <c r="Q147" s="143">
        <v>1</v>
      </c>
      <c r="R147" s="143">
        <f t="shared" si="12"/>
        <v>12.6</v>
      </c>
      <c r="S147" s="143">
        <v>0</v>
      </c>
      <c r="T147" s="144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190</v>
      </c>
      <c r="AT147" s="145" t="s">
        <v>111</v>
      </c>
      <c r="AU147" s="145" t="s">
        <v>74</v>
      </c>
      <c r="AY147" s="14" t="s">
        <v>107</v>
      </c>
      <c r="BE147" s="146">
        <f t="shared" si="14"/>
        <v>0</v>
      </c>
      <c r="BF147" s="146">
        <f t="shared" si="15"/>
        <v>0</v>
      </c>
      <c r="BG147" s="146">
        <f t="shared" si="16"/>
        <v>0</v>
      </c>
      <c r="BH147" s="146">
        <f t="shared" si="17"/>
        <v>0</v>
      </c>
      <c r="BI147" s="146">
        <f t="shared" si="18"/>
        <v>0</v>
      </c>
      <c r="BJ147" s="14" t="s">
        <v>74</v>
      </c>
      <c r="BK147" s="146">
        <f t="shared" si="19"/>
        <v>0</v>
      </c>
      <c r="BL147" s="14" t="s">
        <v>190</v>
      </c>
      <c r="BM147" s="145" t="s">
        <v>372</v>
      </c>
    </row>
    <row r="148" spans="1:65" s="2" customFormat="1" ht="16.5" customHeight="1">
      <c r="A148" s="26"/>
      <c r="B148" s="133"/>
      <c r="C148" s="134" t="s">
        <v>129</v>
      </c>
      <c r="D148" s="134" t="s">
        <v>108</v>
      </c>
      <c r="E148" s="135" t="s">
        <v>289</v>
      </c>
      <c r="F148" s="136" t="s">
        <v>289</v>
      </c>
      <c r="G148" s="137" t="s">
        <v>217</v>
      </c>
      <c r="H148" s="138">
        <v>13.728999999999999</v>
      </c>
      <c r="I148" s="139"/>
      <c r="J148" s="139">
        <f>H148*I148</f>
        <v>0</v>
      </c>
      <c r="K148" s="140"/>
      <c r="L148" s="27"/>
      <c r="M148" s="141" t="s">
        <v>1</v>
      </c>
      <c r="N148" s="142" t="s">
        <v>32</v>
      </c>
      <c r="O148" s="143">
        <v>0</v>
      </c>
      <c r="P148" s="143">
        <f t="shared" si="11"/>
        <v>0</v>
      </c>
      <c r="Q148" s="143">
        <v>0</v>
      </c>
      <c r="R148" s="143">
        <f t="shared" si="12"/>
        <v>0</v>
      </c>
      <c r="S148" s="143">
        <v>0</v>
      </c>
      <c r="T148" s="14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220</v>
      </c>
      <c r="AT148" s="145" t="s">
        <v>108</v>
      </c>
      <c r="AU148" s="145" t="s">
        <v>74</v>
      </c>
      <c r="AY148" s="14" t="s">
        <v>107</v>
      </c>
      <c r="BE148" s="146">
        <f t="shared" si="14"/>
        <v>0</v>
      </c>
      <c r="BF148" s="146">
        <f t="shared" si="15"/>
        <v>0</v>
      </c>
      <c r="BG148" s="146">
        <f t="shared" si="16"/>
        <v>0</v>
      </c>
      <c r="BH148" s="146">
        <f t="shared" si="17"/>
        <v>0</v>
      </c>
      <c r="BI148" s="146">
        <f t="shared" si="18"/>
        <v>0</v>
      </c>
      <c r="BJ148" s="14" t="s">
        <v>74</v>
      </c>
      <c r="BK148" s="146">
        <f t="shared" si="19"/>
        <v>0</v>
      </c>
      <c r="BL148" s="14" t="s">
        <v>220</v>
      </c>
      <c r="BM148" s="145" t="s">
        <v>373</v>
      </c>
    </row>
    <row r="149" spans="1:65" s="2" customFormat="1" ht="16.5" customHeight="1">
      <c r="A149" s="26"/>
      <c r="B149" s="133"/>
      <c r="C149" s="134" t="s">
        <v>130</v>
      </c>
      <c r="D149" s="134" t="s">
        <v>108</v>
      </c>
      <c r="E149" s="135" t="s">
        <v>320</v>
      </c>
      <c r="F149" s="136" t="s">
        <v>232</v>
      </c>
      <c r="G149" s="137" t="s">
        <v>217</v>
      </c>
      <c r="H149" s="138">
        <v>13.728999999999999</v>
      </c>
      <c r="I149" s="139"/>
      <c r="J149" s="139">
        <f t="shared" ref="J149:J150" si="20">H149*I149</f>
        <v>0</v>
      </c>
      <c r="K149" s="140"/>
      <c r="L149" s="27"/>
      <c r="M149" s="141" t="s">
        <v>1</v>
      </c>
      <c r="N149" s="142" t="s">
        <v>32</v>
      </c>
      <c r="O149" s="143">
        <v>0</v>
      </c>
      <c r="P149" s="143">
        <f t="shared" si="11"/>
        <v>0</v>
      </c>
      <c r="Q149" s="143">
        <v>0</v>
      </c>
      <c r="R149" s="143">
        <f t="shared" si="12"/>
        <v>0</v>
      </c>
      <c r="S149" s="143">
        <v>0</v>
      </c>
      <c r="T149" s="14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178</v>
      </c>
      <c r="AT149" s="145" t="s">
        <v>108</v>
      </c>
      <c r="AU149" s="145" t="s">
        <v>74</v>
      </c>
      <c r="AY149" s="14" t="s">
        <v>107</v>
      </c>
      <c r="BE149" s="146">
        <f t="shared" si="14"/>
        <v>0</v>
      </c>
      <c r="BF149" s="146">
        <f t="shared" si="15"/>
        <v>0</v>
      </c>
      <c r="BG149" s="146">
        <f t="shared" si="16"/>
        <v>0</v>
      </c>
      <c r="BH149" s="146">
        <f t="shared" si="17"/>
        <v>0</v>
      </c>
      <c r="BI149" s="146">
        <f t="shared" si="18"/>
        <v>0</v>
      </c>
      <c r="BJ149" s="14" t="s">
        <v>74</v>
      </c>
      <c r="BK149" s="146">
        <f t="shared" si="19"/>
        <v>0</v>
      </c>
      <c r="BL149" s="14" t="s">
        <v>178</v>
      </c>
      <c r="BM149" s="145" t="s">
        <v>374</v>
      </c>
    </row>
    <row r="150" spans="1:65" s="2" customFormat="1" ht="16.5" customHeight="1">
      <c r="A150" s="26"/>
      <c r="B150" s="133"/>
      <c r="C150" s="134" t="s">
        <v>131</v>
      </c>
      <c r="D150" s="134" t="s">
        <v>108</v>
      </c>
      <c r="E150" s="135" t="s">
        <v>234</v>
      </c>
      <c r="F150" s="136" t="s">
        <v>375</v>
      </c>
      <c r="G150" s="137" t="s">
        <v>217</v>
      </c>
      <c r="H150" s="138">
        <v>13.728999999999999</v>
      </c>
      <c r="I150" s="139"/>
      <c r="J150" s="139">
        <f t="shared" si="20"/>
        <v>0</v>
      </c>
      <c r="K150" s="140"/>
      <c r="L150" s="27"/>
      <c r="M150" s="141" t="s">
        <v>1</v>
      </c>
      <c r="N150" s="142" t="s">
        <v>32</v>
      </c>
      <c r="O150" s="143">
        <v>0</v>
      </c>
      <c r="P150" s="143">
        <f t="shared" si="11"/>
        <v>0</v>
      </c>
      <c r="Q150" s="143">
        <v>0</v>
      </c>
      <c r="R150" s="143">
        <f t="shared" si="12"/>
        <v>0</v>
      </c>
      <c r="S150" s="143">
        <v>0</v>
      </c>
      <c r="T150" s="14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220</v>
      </c>
      <c r="AT150" s="145" t="s">
        <v>108</v>
      </c>
      <c r="AU150" s="145" t="s">
        <v>74</v>
      </c>
      <c r="AY150" s="14" t="s">
        <v>107</v>
      </c>
      <c r="BE150" s="146">
        <f t="shared" si="14"/>
        <v>0</v>
      </c>
      <c r="BF150" s="146">
        <f t="shared" si="15"/>
        <v>0</v>
      </c>
      <c r="BG150" s="146">
        <f t="shared" si="16"/>
        <v>0</v>
      </c>
      <c r="BH150" s="146">
        <f t="shared" si="17"/>
        <v>0</v>
      </c>
      <c r="BI150" s="146">
        <f t="shared" si="18"/>
        <v>0</v>
      </c>
      <c r="BJ150" s="14" t="s">
        <v>74</v>
      </c>
      <c r="BK150" s="146">
        <f t="shared" si="19"/>
        <v>0</v>
      </c>
      <c r="BL150" s="14" t="s">
        <v>220</v>
      </c>
      <c r="BM150" s="145" t="s">
        <v>376</v>
      </c>
    </row>
    <row r="151" spans="1:65" s="11" customFormat="1" ht="22.9" customHeight="1">
      <c r="B151" s="123"/>
      <c r="D151" s="124" t="s">
        <v>65</v>
      </c>
      <c r="E151" s="163" t="s">
        <v>298</v>
      </c>
      <c r="F151" s="163" t="s">
        <v>299</v>
      </c>
      <c r="J151" s="164">
        <f>SUM(J152:J157)</f>
        <v>0</v>
      </c>
      <c r="L151" s="123"/>
      <c r="M151" s="127"/>
      <c r="N151" s="128"/>
      <c r="O151" s="128"/>
      <c r="P151" s="129">
        <f>SUM(P152:P157)</f>
        <v>1.095</v>
      </c>
      <c r="Q151" s="128"/>
      <c r="R151" s="129">
        <f>SUM(R152:R157)</f>
        <v>0</v>
      </c>
      <c r="S151" s="128"/>
      <c r="T151" s="130">
        <f>SUM(T152:T157)</f>
        <v>0</v>
      </c>
      <c r="AR151" s="124" t="s">
        <v>113</v>
      </c>
      <c r="AT151" s="131" t="s">
        <v>65</v>
      </c>
      <c r="AU151" s="131" t="s">
        <v>71</v>
      </c>
      <c r="AY151" s="124" t="s">
        <v>107</v>
      </c>
      <c r="BK151" s="132">
        <f>SUM(BK152:BK157)</f>
        <v>0</v>
      </c>
    </row>
    <row r="152" spans="1:65" s="2" customFormat="1" ht="16.5" customHeight="1">
      <c r="A152" s="26"/>
      <c r="B152" s="133"/>
      <c r="C152" s="134" t="s">
        <v>132</v>
      </c>
      <c r="D152" s="134" t="s">
        <v>108</v>
      </c>
      <c r="E152" s="135" t="s">
        <v>300</v>
      </c>
      <c r="F152" s="136" t="s">
        <v>301</v>
      </c>
      <c r="G152" s="137" t="s">
        <v>197</v>
      </c>
      <c r="H152" s="138">
        <v>1</v>
      </c>
      <c r="I152" s="139"/>
      <c r="J152" s="139">
        <f>H152*I152</f>
        <v>0</v>
      </c>
      <c r="K152" s="140"/>
      <c r="L152" s="27"/>
      <c r="M152" s="141" t="s">
        <v>1</v>
      </c>
      <c r="N152" s="142" t="s">
        <v>32</v>
      </c>
      <c r="O152" s="143">
        <v>0.36499999999999999</v>
      </c>
      <c r="P152" s="143">
        <f t="shared" ref="P152:P157" si="21">O152*H152</f>
        <v>0.36499999999999999</v>
      </c>
      <c r="Q152" s="143">
        <v>0</v>
      </c>
      <c r="R152" s="143">
        <f t="shared" ref="R152:R157" si="22">Q152*H152</f>
        <v>0</v>
      </c>
      <c r="S152" s="143">
        <v>0</v>
      </c>
      <c r="T152" s="144">
        <f t="shared" ref="T152:T157" si="23"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5" t="s">
        <v>178</v>
      </c>
      <c r="AT152" s="145" t="s">
        <v>108</v>
      </c>
      <c r="AU152" s="145" t="s">
        <v>74</v>
      </c>
      <c r="AY152" s="14" t="s">
        <v>107</v>
      </c>
      <c r="BE152" s="146">
        <f t="shared" ref="BE152:BE157" si="24">IF(N152="základná",J152,0)</f>
        <v>0</v>
      </c>
      <c r="BF152" s="146">
        <f t="shared" ref="BF152:BF157" si="25">IF(N152="znížená",J152,0)</f>
        <v>0</v>
      </c>
      <c r="BG152" s="146">
        <f t="shared" ref="BG152:BG157" si="26">IF(N152="zákl. prenesená",J152,0)</f>
        <v>0</v>
      </c>
      <c r="BH152" s="146">
        <f t="shared" ref="BH152:BH157" si="27">IF(N152="zníž. prenesená",J152,0)</f>
        <v>0</v>
      </c>
      <c r="BI152" s="146">
        <f t="shared" ref="BI152:BI157" si="28">IF(N152="nulová",J152,0)</f>
        <v>0</v>
      </c>
      <c r="BJ152" s="14" t="s">
        <v>74</v>
      </c>
      <c r="BK152" s="146">
        <f t="shared" ref="BK152:BK157" si="29">ROUND(I152*H152,2)</f>
        <v>0</v>
      </c>
      <c r="BL152" s="14" t="s">
        <v>178</v>
      </c>
      <c r="BM152" s="145" t="s">
        <v>377</v>
      </c>
    </row>
    <row r="153" spans="1:65" s="2" customFormat="1" ht="16.5" customHeight="1">
      <c r="A153" s="26"/>
      <c r="B153" s="133"/>
      <c r="C153" s="134" t="s">
        <v>133</v>
      </c>
      <c r="D153" s="134" t="s">
        <v>108</v>
      </c>
      <c r="E153" s="135" t="s">
        <v>303</v>
      </c>
      <c r="F153" s="136" t="s">
        <v>304</v>
      </c>
      <c r="G153" s="137" t="s">
        <v>109</v>
      </c>
      <c r="H153" s="138">
        <v>1</v>
      </c>
      <c r="I153" s="139"/>
      <c r="J153" s="139">
        <f t="shared" ref="J153:J157" si="30">H153*I153</f>
        <v>0</v>
      </c>
      <c r="K153" s="140"/>
      <c r="L153" s="27"/>
      <c r="M153" s="141" t="s">
        <v>1</v>
      </c>
      <c r="N153" s="142" t="s">
        <v>32</v>
      </c>
      <c r="O153" s="143">
        <v>0.36499999999999999</v>
      </c>
      <c r="P153" s="143">
        <f t="shared" si="21"/>
        <v>0.36499999999999999</v>
      </c>
      <c r="Q153" s="143">
        <v>0</v>
      </c>
      <c r="R153" s="143">
        <f t="shared" si="22"/>
        <v>0</v>
      </c>
      <c r="S153" s="143">
        <v>0</v>
      </c>
      <c r="T153" s="144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178</v>
      </c>
      <c r="AT153" s="145" t="s">
        <v>108</v>
      </c>
      <c r="AU153" s="145" t="s">
        <v>74</v>
      </c>
      <c r="AY153" s="14" t="s">
        <v>107</v>
      </c>
      <c r="BE153" s="146">
        <f t="shared" si="24"/>
        <v>0</v>
      </c>
      <c r="BF153" s="146">
        <f t="shared" si="25"/>
        <v>0</v>
      </c>
      <c r="BG153" s="146">
        <f t="shared" si="26"/>
        <v>0</v>
      </c>
      <c r="BH153" s="146">
        <f t="shared" si="27"/>
        <v>0</v>
      </c>
      <c r="BI153" s="146">
        <f t="shared" si="28"/>
        <v>0</v>
      </c>
      <c r="BJ153" s="14" t="s">
        <v>74</v>
      </c>
      <c r="BK153" s="146">
        <f t="shared" si="29"/>
        <v>0</v>
      </c>
      <c r="BL153" s="14" t="s">
        <v>178</v>
      </c>
      <c r="BM153" s="145" t="s">
        <v>378</v>
      </c>
    </row>
    <row r="154" spans="1:65" s="2" customFormat="1" ht="16.5" customHeight="1">
      <c r="A154" s="26"/>
      <c r="B154" s="133"/>
      <c r="C154" s="134" t="s">
        <v>134</v>
      </c>
      <c r="D154" s="134" t="s">
        <v>108</v>
      </c>
      <c r="E154" s="135" t="s">
        <v>309</v>
      </c>
      <c r="F154" s="136" t="s">
        <v>379</v>
      </c>
      <c r="G154" s="137" t="s">
        <v>109</v>
      </c>
      <c r="H154" s="138">
        <v>1</v>
      </c>
      <c r="I154" s="139"/>
      <c r="J154" s="139">
        <f t="shared" si="30"/>
        <v>0</v>
      </c>
      <c r="K154" s="140"/>
      <c r="L154" s="27"/>
      <c r="M154" s="141" t="s">
        <v>1</v>
      </c>
      <c r="N154" s="142" t="s">
        <v>32</v>
      </c>
      <c r="O154" s="143">
        <v>0</v>
      </c>
      <c r="P154" s="143">
        <f t="shared" si="21"/>
        <v>0</v>
      </c>
      <c r="Q154" s="143">
        <v>0</v>
      </c>
      <c r="R154" s="143">
        <f t="shared" si="22"/>
        <v>0</v>
      </c>
      <c r="S154" s="143">
        <v>0</v>
      </c>
      <c r="T154" s="144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110</v>
      </c>
      <c r="AT154" s="145" t="s">
        <v>108</v>
      </c>
      <c r="AU154" s="145" t="s">
        <v>74</v>
      </c>
      <c r="AY154" s="14" t="s">
        <v>107</v>
      </c>
      <c r="BE154" s="146">
        <f t="shared" si="24"/>
        <v>0</v>
      </c>
      <c r="BF154" s="146">
        <f t="shared" si="25"/>
        <v>0</v>
      </c>
      <c r="BG154" s="146">
        <f t="shared" si="26"/>
        <v>0</v>
      </c>
      <c r="BH154" s="146">
        <f t="shared" si="27"/>
        <v>0</v>
      </c>
      <c r="BI154" s="146">
        <f t="shared" si="28"/>
        <v>0</v>
      </c>
      <c r="BJ154" s="14" t="s">
        <v>74</v>
      </c>
      <c r="BK154" s="146">
        <f t="shared" si="29"/>
        <v>0</v>
      </c>
      <c r="BL154" s="14" t="s">
        <v>110</v>
      </c>
      <c r="BM154" s="145" t="s">
        <v>380</v>
      </c>
    </row>
    <row r="155" spans="1:65" s="2" customFormat="1" ht="16.5" customHeight="1">
      <c r="A155" s="26"/>
      <c r="B155" s="133"/>
      <c r="C155" s="134" t="s">
        <v>135</v>
      </c>
      <c r="D155" s="134" t="s">
        <v>108</v>
      </c>
      <c r="E155" s="135" t="s">
        <v>381</v>
      </c>
      <c r="F155" s="136" t="s">
        <v>382</v>
      </c>
      <c r="G155" s="137" t="s">
        <v>109</v>
      </c>
      <c r="H155" s="138">
        <v>1</v>
      </c>
      <c r="I155" s="139"/>
      <c r="J155" s="139">
        <f t="shared" si="30"/>
        <v>0</v>
      </c>
      <c r="K155" s="140"/>
      <c r="L155" s="27"/>
      <c r="M155" s="141" t="s">
        <v>1</v>
      </c>
      <c r="N155" s="142" t="s">
        <v>32</v>
      </c>
      <c r="O155" s="143">
        <v>0.36499999999999999</v>
      </c>
      <c r="P155" s="143">
        <f t="shared" si="21"/>
        <v>0.36499999999999999</v>
      </c>
      <c r="Q155" s="143">
        <v>0</v>
      </c>
      <c r="R155" s="143">
        <f t="shared" si="22"/>
        <v>0</v>
      </c>
      <c r="S155" s="143">
        <v>0</v>
      </c>
      <c r="T155" s="144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178</v>
      </c>
      <c r="AT155" s="145" t="s">
        <v>108</v>
      </c>
      <c r="AU155" s="145" t="s">
        <v>74</v>
      </c>
      <c r="AY155" s="14" t="s">
        <v>107</v>
      </c>
      <c r="BE155" s="146">
        <f t="shared" si="24"/>
        <v>0</v>
      </c>
      <c r="BF155" s="146">
        <f t="shared" si="25"/>
        <v>0</v>
      </c>
      <c r="BG155" s="146">
        <f t="shared" si="26"/>
        <v>0</v>
      </c>
      <c r="BH155" s="146">
        <f t="shared" si="27"/>
        <v>0</v>
      </c>
      <c r="BI155" s="146">
        <f t="shared" si="28"/>
        <v>0</v>
      </c>
      <c r="BJ155" s="14" t="s">
        <v>74</v>
      </c>
      <c r="BK155" s="146">
        <f t="shared" si="29"/>
        <v>0</v>
      </c>
      <c r="BL155" s="14" t="s">
        <v>178</v>
      </c>
      <c r="BM155" s="145" t="s">
        <v>383</v>
      </c>
    </row>
    <row r="156" spans="1:65" s="2" customFormat="1" ht="16.5" customHeight="1">
      <c r="A156" s="26"/>
      <c r="B156" s="133"/>
      <c r="C156" s="134" t="s">
        <v>136</v>
      </c>
      <c r="D156" s="134" t="s">
        <v>108</v>
      </c>
      <c r="E156" s="135" t="s">
        <v>384</v>
      </c>
      <c r="F156" s="136" t="s">
        <v>289</v>
      </c>
      <c r="G156" s="137" t="s">
        <v>217</v>
      </c>
      <c r="H156" s="138">
        <v>11</v>
      </c>
      <c r="I156" s="139"/>
      <c r="J156" s="139">
        <f t="shared" si="30"/>
        <v>0</v>
      </c>
      <c r="K156" s="140"/>
      <c r="L156" s="27"/>
      <c r="M156" s="141" t="s">
        <v>1</v>
      </c>
      <c r="N156" s="142" t="s">
        <v>32</v>
      </c>
      <c r="O156" s="143">
        <v>0</v>
      </c>
      <c r="P156" s="143">
        <f t="shared" si="21"/>
        <v>0</v>
      </c>
      <c r="Q156" s="143">
        <v>0</v>
      </c>
      <c r="R156" s="143">
        <f t="shared" si="22"/>
        <v>0</v>
      </c>
      <c r="S156" s="143">
        <v>0</v>
      </c>
      <c r="T156" s="144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5" t="s">
        <v>220</v>
      </c>
      <c r="AT156" s="145" t="s">
        <v>108</v>
      </c>
      <c r="AU156" s="145" t="s">
        <v>74</v>
      </c>
      <c r="AY156" s="14" t="s">
        <v>107</v>
      </c>
      <c r="BE156" s="146">
        <f t="shared" si="24"/>
        <v>0</v>
      </c>
      <c r="BF156" s="146">
        <f t="shared" si="25"/>
        <v>0</v>
      </c>
      <c r="BG156" s="146">
        <f t="shared" si="26"/>
        <v>0</v>
      </c>
      <c r="BH156" s="146">
        <f t="shared" si="27"/>
        <v>0</v>
      </c>
      <c r="BI156" s="146">
        <f t="shared" si="28"/>
        <v>0</v>
      </c>
      <c r="BJ156" s="14" t="s">
        <v>74</v>
      </c>
      <c r="BK156" s="146">
        <f t="shared" si="29"/>
        <v>0</v>
      </c>
      <c r="BL156" s="14" t="s">
        <v>220</v>
      </c>
      <c r="BM156" s="145" t="s">
        <v>385</v>
      </c>
    </row>
    <row r="157" spans="1:65" s="2" customFormat="1" ht="16.5" customHeight="1">
      <c r="A157" s="26"/>
      <c r="B157" s="133"/>
      <c r="C157" s="134" t="s">
        <v>137</v>
      </c>
      <c r="D157" s="134" t="s">
        <v>108</v>
      </c>
      <c r="E157" s="135" t="s">
        <v>386</v>
      </c>
      <c r="F157" s="136" t="s">
        <v>232</v>
      </c>
      <c r="G157" s="137" t="s">
        <v>217</v>
      </c>
      <c r="H157" s="138">
        <v>11</v>
      </c>
      <c r="I157" s="139"/>
      <c r="J157" s="139">
        <f t="shared" si="30"/>
        <v>0</v>
      </c>
      <c r="K157" s="140"/>
      <c r="L157" s="27"/>
      <c r="M157" s="165" t="s">
        <v>1</v>
      </c>
      <c r="N157" s="166" t="s">
        <v>32</v>
      </c>
      <c r="O157" s="157">
        <v>0</v>
      </c>
      <c r="P157" s="157">
        <f t="shared" si="21"/>
        <v>0</v>
      </c>
      <c r="Q157" s="157">
        <v>0</v>
      </c>
      <c r="R157" s="157">
        <f t="shared" si="22"/>
        <v>0</v>
      </c>
      <c r="S157" s="157">
        <v>0</v>
      </c>
      <c r="T157" s="158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178</v>
      </c>
      <c r="AT157" s="145" t="s">
        <v>108</v>
      </c>
      <c r="AU157" s="145" t="s">
        <v>74</v>
      </c>
      <c r="AY157" s="14" t="s">
        <v>107</v>
      </c>
      <c r="BE157" s="146">
        <f t="shared" si="24"/>
        <v>0</v>
      </c>
      <c r="BF157" s="146">
        <f t="shared" si="25"/>
        <v>0</v>
      </c>
      <c r="BG157" s="146">
        <f t="shared" si="26"/>
        <v>0</v>
      </c>
      <c r="BH157" s="146">
        <f t="shared" si="27"/>
        <v>0</v>
      </c>
      <c r="BI157" s="146">
        <f t="shared" si="28"/>
        <v>0</v>
      </c>
      <c r="BJ157" s="14" t="s">
        <v>74</v>
      </c>
      <c r="BK157" s="146">
        <f t="shared" si="29"/>
        <v>0</v>
      </c>
      <c r="BL157" s="14" t="s">
        <v>178</v>
      </c>
      <c r="BM157" s="145" t="s">
        <v>387</v>
      </c>
    </row>
    <row r="158" spans="1:65" s="2" customFormat="1" ht="6.95" customHeight="1">
      <c r="A158" s="26"/>
      <c r="B158" s="41"/>
      <c r="C158" s="42"/>
      <c r="D158" s="42"/>
      <c r="E158" s="42"/>
      <c r="F158" s="42"/>
      <c r="G158" s="42"/>
      <c r="H158" s="42"/>
      <c r="I158" s="42"/>
      <c r="J158" s="42"/>
      <c r="K158" s="42"/>
      <c r="L158" s="27"/>
      <c r="M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</row>
  </sheetData>
  <autoFilter ref="C123:K157" xr:uid="{00000000-0009-0000-0000-000003000000}"/>
  <mergeCells count="11">
    <mergeCell ref="L2:V2"/>
    <mergeCell ref="E87:H87"/>
    <mergeCell ref="E89:H89"/>
    <mergeCell ref="E112:H112"/>
    <mergeCell ref="E114:H114"/>
    <mergeCell ref="E116:H116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J127:J142 J144:J150 J152:J157" unlockedFormula="1"/>
    <ignoredError sqref="C127:E142 C144:E150 C152:E157" numberStoredAsText="1"/>
    <ignoredError sqref="J143 J15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203"/>
  <sheetViews>
    <sheetView showGridLines="0" workbookViewId="0">
      <selection activeCell="H217" sqref="H21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8"/>
    </row>
    <row r="2" spans="1:46" s="1" customFormat="1" ht="36.950000000000003" customHeight="1">
      <c r="L2" s="20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87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Areálový rozvod elektriny v parku voľného času v Dunajskej Strede</v>
      </c>
      <c r="F7" s="207"/>
      <c r="G7" s="207"/>
      <c r="H7" s="207"/>
      <c r="L7" s="17"/>
    </row>
    <row r="8" spans="1:46" s="1" customFormat="1" ht="12" customHeight="1">
      <c r="B8" s="17"/>
      <c r="D8" s="23" t="s">
        <v>88</v>
      </c>
      <c r="L8" s="17"/>
    </row>
    <row r="9" spans="1:46" s="2" customFormat="1" ht="16.5" customHeight="1">
      <c r="A9" s="26"/>
      <c r="B9" s="27"/>
      <c r="C9" s="26"/>
      <c r="D9" s="26"/>
      <c r="E9" s="206" t="s">
        <v>167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89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67" t="s">
        <v>388</v>
      </c>
      <c r="F11" s="205"/>
      <c r="G11" s="205"/>
      <c r="H11" s="20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560</v>
      </c>
      <c r="F17" s="26"/>
      <c r="G17" s="26"/>
      <c r="H17" s="26"/>
      <c r="I17" s="23" t="s">
        <v>20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1" t="s">
        <v>16</v>
      </c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22</v>
      </c>
      <c r="E22" s="26"/>
      <c r="F22" s="26"/>
      <c r="G22" s="26"/>
      <c r="H22" s="26"/>
      <c r="I22" s="23" t="s">
        <v>19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16</v>
      </c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24</v>
      </c>
      <c r="E25" s="26"/>
      <c r="F25" s="26"/>
      <c r="G25" s="26"/>
      <c r="H25" s="26"/>
      <c r="I25" s="23" t="s">
        <v>19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/>
      <c r="F26" s="26"/>
      <c r="G26" s="26"/>
      <c r="H26" s="26"/>
      <c r="I26" s="23" t="s">
        <v>20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25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0"/>
      <c r="B29" s="91"/>
      <c r="C29" s="90"/>
      <c r="D29" s="90"/>
      <c r="E29" s="196" t="s">
        <v>1</v>
      </c>
      <c r="F29" s="196"/>
      <c r="G29" s="196"/>
      <c r="H29" s="196"/>
      <c r="I29" s="90"/>
      <c r="J29" s="90"/>
      <c r="K29" s="90"/>
      <c r="L29" s="92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3" t="s">
        <v>26</v>
      </c>
      <c r="E32" s="26"/>
      <c r="F32" s="26"/>
      <c r="G32" s="26"/>
      <c r="H32" s="26"/>
      <c r="I32" s="26"/>
      <c r="J32" s="65">
        <f>ROUND(J125,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30</v>
      </c>
      <c r="E35" s="23" t="s">
        <v>31</v>
      </c>
      <c r="F35" s="95">
        <f>ROUND((SUM(BE125:BE202)),  2)</f>
        <v>0</v>
      </c>
      <c r="G35" s="26"/>
      <c r="H35" s="26"/>
      <c r="I35" s="96">
        <v>0.2</v>
      </c>
      <c r="J35" s="95">
        <f>ROUND(((SUM(BE125:BE202))*I35),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32</v>
      </c>
      <c r="F36" s="95">
        <f>ROUND((SUM(BF125:BF202)),  2)</f>
        <v>0</v>
      </c>
      <c r="G36" s="26"/>
      <c r="H36" s="26"/>
      <c r="I36" s="96">
        <v>0.2</v>
      </c>
      <c r="J36" s="95">
        <f>J32*0.2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33</v>
      </c>
      <c r="F37" s="95">
        <f>ROUND((SUM(BG125:BG202)),  2)</f>
        <v>0</v>
      </c>
      <c r="G37" s="26"/>
      <c r="H37" s="26"/>
      <c r="I37" s="96">
        <v>0.2</v>
      </c>
      <c r="J37" s="95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34</v>
      </c>
      <c r="F38" s="95">
        <f>ROUND((SUM(BH125:BH202)),  2)</f>
        <v>0</v>
      </c>
      <c r="G38" s="26"/>
      <c r="H38" s="26"/>
      <c r="I38" s="96">
        <v>0.2</v>
      </c>
      <c r="J38" s="95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35</v>
      </c>
      <c r="F39" s="95">
        <f>ROUND((SUM(BI125:BI202)),  2)</f>
        <v>0</v>
      </c>
      <c r="G39" s="26"/>
      <c r="H39" s="26"/>
      <c r="I39" s="96">
        <v>0</v>
      </c>
      <c r="J39" s="95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97"/>
      <c r="D41" s="98" t="s">
        <v>36</v>
      </c>
      <c r="E41" s="54"/>
      <c r="F41" s="54"/>
      <c r="G41" s="99" t="s">
        <v>37</v>
      </c>
      <c r="H41" s="100" t="s">
        <v>38</v>
      </c>
      <c r="I41" s="54"/>
      <c r="J41" s="101">
        <f>SUM(J32:J39)</f>
        <v>0</v>
      </c>
      <c r="K41" s="102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103" t="s">
        <v>42</v>
      </c>
      <c r="G61" s="39" t="s">
        <v>41</v>
      </c>
      <c r="H61" s="29"/>
      <c r="I61" s="29"/>
      <c r="J61" s="104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103" t="s">
        <v>42</v>
      </c>
      <c r="G76" s="39" t="s">
        <v>41</v>
      </c>
      <c r="H76" s="29"/>
      <c r="I76" s="29"/>
      <c r="J76" s="104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90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06" t="str">
        <f>E7</f>
        <v>Areálový rozvod elektriny v parku voľného času v Dunajskej Strede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88</v>
      </c>
      <c r="L86" s="17"/>
    </row>
    <row r="87" spans="1:31" s="2" customFormat="1" ht="16.5" customHeight="1">
      <c r="A87" s="26"/>
      <c r="B87" s="27"/>
      <c r="C87" s="26"/>
      <c r="D87" s="26"/>
      <c r="E87" s="206" t="s">
        <v>167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89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67" t="str">
        <f>E11</f>
        <v xml:space="preserve">PS01c - SO 02-PS 01 NN ROZVODY </v>
      </c>
      <c r="F89" s="205"/>
      <c r="G89" s="205"/>
      <c r="H89" s="20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 xml:space="preserve"> </v>
      </c>
      <c r="G91" s="26"/>
      <c r="H91" s="26"/>
      <c r="I91" s="23" t="s">
        <v>17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customHeight="1">
      <c r="A93" s="26"/>
      <c r="B93" s="27"/>
      <c r="C93" s="23" t="s">
        <v>18</v>
      </c>
      <c r="D93" s="26"/>
      <c r="E93" s="26"/>
      <c r="F93" s="21" t="str">
        <f>E17</f>
        <v>Municipal Real Estate Dunajská Streda, s.r.o.</v>
      </c>
      <c r="G93" s="26"/>
      <c r="H93" s="26"/>
      <c r="I93" s="23" t="s">
        <v>22</v>
      </c>
      <c r="J93" s="24" t="str">
        <f>E23</f>
        <v xml:space="preserve"> 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40.15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24</v>
      </c>
      <c r="J94" s="24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5" t="s">
        <v>91</v>
      </c>
      <c r="D96" s="97"/>
      <c r="E96" s="97"/>
      <c r="F96" s="97"/>
      <c r="G96" s="97"/>
      <c r="H96" s="97"/>
      <c r="I96" s="97"/>
      <c r="J96" s="106" t="s">
        <v>92</v>
      </c>
      <c r="K96" s="97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07" t="s">
        <v>93</v>
      </c>
      <c r="D98" s="26"/>
      <c r="E98" s="26"/>
      <c r="F98" s="26"/>
      <c r="G98" s="26"/>
      <c r="H98" s="26"/>
      <c r="I98" s="26"/>
      <c r="J98" s="65">
        <f>J125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94</v>
      </c>
    </row>
    <row r="99" spans="1:47" s="9" customFormat="1" ht="24.95" customHeight="1">
      <c r="B99" s="108"/>
      <c r="D99" s="109" t="s">
        <v>169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1:47" s="12" customFormat="1" ht="19.899999999999999" customHeight="1">
      <c r="B100" s="159"/>
      <c r="D100" s="160" t="s">
        <v>170</v>
      </c>
      <c r="E100" s="161"/>
      <c r="F100" s="161"/>
      <c r="G100" s="161"/>
      <c r="H100" s="161"/>
      <c r="I100" s="161"/>
      <c r="J100" s="162">
        <f>J127</f>
        <v>0</v>
      </c>
      <c r="L100" s="159"/>
    </row>
    <row r="101" spans="1:47" s="12" customFormat="1" ht="19.899999999999999" customHeight="1">
      <c r="B101" s="159"/>
      <c r="D101" s="160" t="s">
        <v>389</v>
      </c>
      <c r="E101" s="161"/>
      <c r="F101" s="161"/>
      <c r="G101" s="161"/>
      <c r="H101" s="161"/>
      <c r="I101" s="161"/>
      <c r="J101" s="162">
        <f>J166</f>
        <v>0</v>
      </c>
      <c r="L101" s="159"/>
    </row>
    <row r="102" spans="1:47" s="12" customFormat="1" ht="19.899999999999999" customHeight="1">
      <c r="B102" s="159"/>
      <c r="D102" s="160" t="s">
        <v>323</v>
      </c>
      <c r="E102" s="161"/>
      <c r="F102" s="161"/>
      <c r="G102" s="161"/>
      <c r="H102" s="161"/>
      <c r="I102" s="161"/>
      <c r="J102" s="162">
        <f>J169</f>
        <v>0</v>
      </c>
      <c r="L102" s="159"/>
    </row>
    <row r="103" spans="1:47" s="12" customFormat="1" ht="19.899999999999999" customHeight="1">
      <c r="B103" s="159"/>
      <c r="D103" s="160" t="s">
        <v>172</v>
      </c>
      <c r="E103" s="161"/>
      <c r="F103" s="161"/>
      <c r="G103" s="161"/>
      <c r="H103" s="161"/>
      <c r="I103" s="161"/>
      <c r="J103" s="162">
        <f>J196</f>
        <v>0</v>
      </c>
      <c r="L103" s="159"/>
    </row>
    <row r="104" spans="1:47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47" s="2" customFormat="1" ht="6.9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47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24.95" customHeight="1">
      <c r="A110" s="26"/>
      <c r="B110" s="27"/>
      <c r="C110" s="18" t="s">
        <v>95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12" customHeight="1">
      <c r="A112" s="26"/>
      <c r="B112" s="27"/>
      <c r="C112" s="23" t="s">
        <v>12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06" t="str">
        <f>E7</f>
        <v>Areálový rozvod elektriny v parku voľného času v Dunajskej Strede</v>
      </c>
      <c r="F113" s="207"/>
      <c r="G113" s="207"/>
      <c r="H113" s="207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1" customFormat="1" ht="12" customHeight="1">
      <c r="B114" s="17"/>
      <c r="C114" s="23" t="s">
        <v>88</v>
      </c>
      <c r="L114" s="17"/>
    </row>
    <row r="115" spans="1:65" s="2" customFormat="1" ht="16.5" customHeight="1">
      <c r="A115" s="26"/>
      <c r="B115" s="27"/>
      <c r="C115" s="26"/>
      <c r="D115" s="26"/>
      <c r="E115" s="206" t="s">
        <v>167</v>
      </c>
      <c r="F115" s="205"/>
      <c r="G115" s="205"/>
      <c r="H115" s="205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89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167" t="str">
        <f>E11</f>
        <v xml:space="preserve">PS01c - SO 02-PS 01 NN ROZVODY </v>
      </c>
      <c r="F117" s="205"/>
      <c r="G117" s="205"/>
      <c r="H117" s="205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15</v>
      </c>
      <c r="D119" s="26"/>
      <c r="E119" s="26"/>
      <c r="F119" s="21" t="str">
        <f>F14</f>
        <v xml:space="preserve"> </v>
      </c>
      <c r="G119" s="26"/>
      <c r="H119" s="26"/>
      <c r="I119" s="23" t="s">
        <v>17</v>
      </c>
      <c r="J119" s="49" t="str">
        <f>IF(J14="","",J14)</f>
        <v/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18</v>
      </c>
      <c r="D121" s="26"/>
      <c r="E121" s="26"/>
      <c r="F121" s="21" t="str">
        <f>E17</f>
        <v>Municipal Real Estate Dunajská Streda, s.r.o.</v>
      </c>
      <c r="G121" s="26"/>
      <c r="H121" s="26"/>
      <c r="I121" s="23" t="s">
        <v>22</v>
      </c>
      <c r="J121" s="24" t="str">
        <f>E23</f>
        <v xml:space="preserve"> 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40.15" customHeight="1">
      <c r="A122" s="26"/>
      <c r="B122" s="27"/>
      <c r="C122" s="23" t="s">
        <v>21</v>
      </c>
      <c r="D122" s="26"/>
      <c r="E122" s="26"/>
      <c r="F122" s="21" t="str">
        <f>IF(E20="","",E20)</f>
        <v xml:space="preserve"> </v>
      </c>
      <c r="G122" s="26"/>
      <c r="H122" s="26"/>
      <c r="I122" s="23" t="s">
        <v>24</v>
      </c>
      <c r="J122" s="24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0" customFormat="1" ht="29.25" customHeight="1">
      <c r="A124" s="112"/>
      <c r="B124" s="113"/>
      <c r="C124" s="114" t="s">
        <v>96</v>
      </c>
      <c r="D124" s="115" t="s">
        <v>51</v>
      </c>
      <c r="E124" s="115" t="s">
        <v>47</v>
      </c>
      <c r="F124" s="115" t="s">
        <v>48</v>
      </c>
      <c r="G124" s="115" t="s">
        <v>97</v>
      </c>
      <c r="H124" s="115" t="s">
        <v>98</v>
      </c>
      <c r="I124" s="115" t="s">
        <v>99</v>
      </c>
      <c r="J124" s="116" t="s">
        <v>92</v>
      </c>
      <c r="K124" s="117" t="s">
        <v>100</v>
      </c>
      <c r="L124" s="118"/>
      <c r="M124" s="56" t="s">
        <v>1</v>
      </c>
      <c r="N124" s="57" t="s">
        <v>30</v>
      </c>
      <c r="O124" s="57" t="s">
        <v>101</v>
      </c>
      <c r="P124" s="57" t="s">
        <v>102</v>
      </c>
      <c r="Q124" s="57" t="s">
        <v>103</v>
      </c>
      <c r="R124" s="57" t="s">
        <v>104</v>
      </c>
      <c r="S124" s="57" t="s">
        <v>105</v>
      </c>
      <c r="T124" s="58" t="s">
        <v>106</v>
      </c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</row>
    <row r="125" spans="1:65" s="2" customFormat="1" ht="22.9" customHeight="1">
      <c r="A125" s="26"/>
      <c r="B125" s="27"/>
      <c r="C125" s="63" t="s">
        <v>93</v>
      </c>
      <c r="D125" s="26"/>
      <c r="E125" s="26"/>
      <c r="F125" s="26"/>
      <c r="G125" s="26"/>
      <c r="H125" s="26"/>
      <c r="I125" s="26"/>
      <c r="J125" s="119">
        <f>J126</f>
        <v>0</v>
      </c>
      <c r="K125" s="26"/>
      <c r="L125" s="27"/>
      <c r="M125" s="59"/>
      <c r="N125" s="50"/>
      <c r="O125" s="60"/>
      <c r="P125" s="120">
        <f>P126</f>
        <v>230.79303465999999</v>
      </c>
      <c r="Q125" s="60"/>
      <c r="R125" s="120">
        <f>R126</f>
        <v>27.115826999999999</v>
      </c>
      <c r="S125" s="60"/>
      <c r="T125" s="121">
        <f>T126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65</v>
      </c>
      <c r="AU125" s="14" t="s">
        <v>94</v>
      </c>
      <c r="BK125" s="122">
        <f>BK126</f>
        <v>0</v>
      </c>
    </row>
    <row r="126" spans="1:65" s="11" customFormat="1" ht="25.9" customHeight="1">
      <c r="B126" s="123"/>
      <c r="D126" s="124" t="s">
        <v>65</v>
      </c>
      <c r="E126" s="125" t="s">
        <v>111</v>
      </c>
      <c r="F126" s="125" t="s">
        <v>173</v>
      </c>
      <c r="J126" s="126">
        <f>J127+J166+J169+J196</f>
        <v>0</v>
      </c>
      <c r="L126" s="123"/>
      <c r="M126" s="127"/>
      <c r="N126" s="128"/>
      <c r="O126" s="128"/>
      <c r="P126" s="129">
        <f>P127+P166+P169+P196</f>
        <v>230.79303465999999</v>
      </c>
      <c r="Q126" s="128"/>
      <c r="R126" s="129">
        <f>R127+R166+R169+R196</f>
        <v>27.115826999999999</v>
      </c>
      <c r="S126" s="128"/>
      <c r="T126" s="130">
        <f>T127+T166+T169+T196</f>
        <v>0</v>
      </c>
      <c r="AR126" s="124" t="s">
        <v>113</v>
      </c>
      <c r="AT126" s="131" t="s">
        <v>65</v>
      </c>
      <c r="AU126" s="131" t="s">
        <v>66</v>
      </c>
      <c r="AY126" s="124" t="s">
        <v>107</v>
      </c>
      <c r="BK126" s="132">
        <f>BK127+BK166+BK169+BK196</f>
        <v>0</v>
      </c>
    </row>
    <row r="127" spans="1:65" s="11" customFormat="1" ht="22.9" customHeight="1">
      <c r="B127" s="123"/>
      <c r="D127" s="124" t="s">
        <v>65</v>
      </c>
      <c r="E127" s="163" t="s">
        <v>174</v>
      </c>
      <c r="F127" s="163" t="s">
        <v>175</v>
      </c>
      <c r="J127" s="164">
        <f>SUM(J128:J165)</f>
        <v>0</v>
      </c>
      <c r="L127" s="123"/>
      <c r="M127" s="127"/>
      <c r="N127" s="128"/>
      <c r="O127" s="128"/>
      <c r="P127" s="129">
        <f>SUM(P128:P165)</f>
        <v>144.87744999999998</v>
      </c>
      <c r="Q127" s="128"/>
      <c r="R127" s="129">
        <f>SUM(R128:R165)</f>
        <v>0.229466</v>
      </c>
      <c r="S127" s="128"/>
      <c r="T127" s="130">
        <f>SUM(T128:T165)</f>
        <v>0</v>
      </c>
      <c r="AR127" s="124" t="s">
        <v>113</v>
      </c>
      <c r="AT127" s="131" t="s">
        <v>65</v>
      </c>
      <c r="AU127" s="131" t="s">
        <v>71</v>
      </c>
      <c r="AY127" s="124" t="s">
        <v>107</v>
      </c>
      <c r="BK127" s="132">
        <f>SUM(BK128:BK165)</f>
        <v>0</v>
      </c>
    </row>
    <row r="128" spans="1:65" s="2" customFormat="1" ht="21.75" customHeight="1">
      <c r="A128" s="26"/>
      <c r="B128" s="133"/>
      <c r="C128" s="134" t="s">
        <v>71</v>
      </c>
      <c r="D128" s="134" t="s">
        <v>108</v>
      </c>
      <c r="E128" s="135" t="s">
        <v>390</v>
      </c>
      <c r="F128" s="136" t="s">
        <v>391</v>
      </c>
      <c r="G128" s="137" t="s">
        <v>109</v>
      </c>
      <c r="H128" s="138">
        <v>11</v>
      </c>
      <c r="I128" s="139"/>
      <c r="J128" s="139">
        <f t="shared" ref="J128:J153" si="0">H128*I128</f>
        <v>0</v>
      </c>
      <c r="K128" s="140"/>
      <c r="L128" s="27"/>
      <c r="M128" s="141" t="s">
        <v>1</v>
      </c>
      <c r="N128" s="142" t="s">
        <v>32</v>
      </c>
      <c r="O128" s="143">
        <v>1.8061199999999999</v>
      </c>
      <c r="P128" s="143">
        <f t="shared" ref="P128:P165" si="1">O128*H128</f>
        <v>19.867319999999999</v>
      </c>
      <c r="Q128" s="143">
        <v>0</v>
      </c>
      <c r="R128" s="143">
        <f t="shared" ref="R128:R165" si="2">Q128*H128</f>
        <v>0</v>
      </c>
      <c r="S128" s="143">
        <v>0</v>
      </c>
      <c r="T128" s="144">
        <f t="shared" ref="T128:T165" si="3"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178</v>
      </c>
      <c r="AT128" s="145" t="s">
        <v>108</v>
      </c>
      <c r="AU128" s="145" t="s">
        <v>74</v>
      </c>
      <c r="AY128" s="14" t="s">
        <v>107</v>
      </c>
      <c r="BE128" s="146">
        <f t="shared" ref="BE128:BE165" si="4">IF(N128="základná",J128,0)</f>
        <v>0</v>
      </c>
      <c r="BF128" s="146">
        <f t="shared" ref="BF128:BF165" si="5">IF(N128="znížená",J128,0)</f>
        <v>0</v>
      </c>
      <c r="BG128" s="146">
        <f t="shared" ref="BG128:BG165" si="6">IF(N128="zákl. prenesená",J128,0)</f>
        <v>0</v>
      </c>
      <c r="BH128" s="146">
        <f t="shared" ref="BH128:BH165" si="7">IF(N128="zníž. prenesená",J128,0)</f>
        <v>0</v>
      </c>
      <c r="BI128" s="146">
        <f t="shared" ref="BI128:BI165" si="8">IF(N128="nulová",J128,0)</f>
        <v>0</v>
      </c>
      <c r="BJ128" s="14" t="s">
        <v>74</v>
      </c>
      <c r="BK128" s="146">
        <f t="shared" ref="BK128:BK165" si="9">ROUND(I128*H128,2)</f>
        <v>0</v>
      </c>
      <c r="BL128" s="14" t="s">
        <v>178</v>
      </c>
      <c r="BM128" s="145" t="s">
        <v>392</v>
      </c>
    </row>
    <row r="129" spans="1:65" s="2" customFormat="1" ht="21.75" customHeight="1">
      <c r="A129" s="26"/>
      <c r="B129" s="133"/>
      <c r="C129" s="134" t="s">
        <v>74</v>
      </c>
      <c r="D129" s="134" t="s">
        <v>108</v>
      </c>
      <c r="E129" s="135" t="s">
        <v>393</v>
      </c>
      <c r="F129" s="136" t="s">
        <v>394</v>
      </c>
      <c r="G129" s="137" t="s">
        <v>109</v>
      </c>
      <c r="H129" s="138">
        <v>21</v>
      </c>
      <c r="I129" s="139"/>
      <c r="J129" s="139">
        <f t="shared" si="0"/>
        <v>0</v>
      </c>
      <c r="K129" s="140"/>
      <c r="L129" s="27"/>
      <c r="M129" s="141" t="s">
        <v>1</v>
      </c>
      <c r="N129" s="142" t="s">
        <v>32</v>
      </c>
      <c r="O129" s="143">
        <v>1.506E-2</v>
      </c>
      <c r="P129" s="143">
        <f t="shared" si="1"/>
        <v>0.31625999999999999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178</v>
      </c>
      <c r="AT129" s="145" t="s">
        <v>108</v>
      </c>
      <c r="AU129" s="145" t="s">
        <v>74</v>
      </c>
      <c r="AY129" s="14" t="s">
        <v>107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4" t="s">
        <v>74</v>
      </c>
      <c r="BK129" s="146">
        <f t="shared" si="9"/>
        <v>0</v>
      </c>
      <c r="BL129" s="14" t="s">
        <v>178</v>
      </c>
      <c r="BM129" s="145" t="s">
        <v>395</v>
      </c>
    </row>
    <row r="130" spans="1:65" s="2" customFormat="1" ht="16.5" customHeight="1">
      <c r="A130" s="26"/>
      <c r="B130" s="133"/>
      <c r="C130" s="147" t="s">
        <v>113</v>
      </c>
      <c r="D130" s="147" t="s">
        <v>111</v>
      </c>
      <c r="E130" s="148" t="s">
        <v>396</v>
      </c>
      <c r="F130" s="149" t="s">
        <v>397</v>
      </c>
      <c r="G130" s="150" t="s">
        <v>109</v>
      </c>
      <c r="H130" s="151">
        <v>21</v>
      </c>
      <c r="I130" s="152"/>
      <c r="J130" s="152">
        <f t="shared" si="0"/>
        <v>0</v>
      </c>
      <c r="K130" s="153"/>
      <c r="L130" s="154"/>
      <c r="M130" s="155" t="s">
        <v>1</v>
      </c>
      <c r="N130" s="156" t="s">
        <v>32</v>
      </c>
      <c r="O130" s="143">
        <v>0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190</v>
      </c>
      <c r="AT130" s="145" t="s">
        <v>111</v>
      </c>
      <c r="AU130" s="145" t="s">
        <v>74</v>
      </c>
      <c r="AY130" s="14" t="s">
        <v>107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4" t="s">
        <v>74</v>
      </c>
      <c r="BK130" s="146">
        <f t="shared" si="9"/>
        <v>0</v>
      </c>
      <c r="BL130" s="14" t="s">
        <v>190</v>
      </c>
      <c r="BM130" s="145" t="s">
        <v>398</v>
      </c>
    </row>
    <row r="131" spans="1:65" s="2" customFormat="1" ht="21.75" customHeight="1">
      <c r="A131" s="26"/>
      <c r="B131" s="133"/>
      <c r="C131" s="134" t="s">
        <v>110</v>
      </c>
      <c r="D131" s="134" t="s">
        <v>108</v>
      </c>
      <c r="E131" s="135" t="s">
        <v>399</v>
      </c>
      <c r="F131" s="136" t="s">
        <v>400</v>
      </c>
      <c r="G131" s="137" t="s">
        <v>109</v>
      </c>
      <c r="H131" s="138">
        <v>1</v>
      </c>
      <c r="I131" s="139"/>
      <c r="J131" s="139">
        <f t="shared" si="0"/>
        <v>0</v>
      </c>
      <c r="K131" s="140"/>
      <c r="L131" s="27"/>
      <c r="M131" s="141" t="s">
        <v>1</v>
      </c>
      <c r="N131" s="142" t="s">
        <v>32</v>
      </c>
      <c r="O131" s="143">
        <v>2.9</v>
      </c>
      <c r="P131" s="143">
        <f t="shared" si="1"/>
        <v>2.9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178</v>
      </c>
      <c r="AT131" s="145" t="s">
        <v>108</v>
      </c>
      <c r="AU131" s="145" t="s">
        <v>74</v>
      </c>
      <c r="AY131" s="14" t="s">
        <v>107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4" t="s">
        <v>74</v>
      </c>
      <c r="BK131" s="146">
        <f t="shared" si="9"/>
        <v>0</v>
      </c>
      <c r="BL131" s="14" t="s">
        <v>178</v>
      </c>
      <c r="BM131" s="145" t="s">
        <v>401</v>
      </c>
    </row>
    <row r="132" spans="1:65" s="2" customFormat="1" ht="21.75" customHeight="1">
      <c r="A132" s="26"/>
      <c r="B132" s="133"/>
      <c r="C132" s="147" t="s">
        <v>114</v>
      </c>
      <c r="D132" s="147" t="s">
        <v>111</v>
      </c>
      <c r="E132" s="148" t="s">
        <v>402</v>
      </c>
      <c r="F132" s="149" t="s">
        <v>403</v>
      </c>
      <c r="G132" s="150" t="s">
        <v>109</v>
      </c>
      <c r="H132" s="151">
        <v>1</v>
      </c>
      <c r="I132" s="152"/>
      <c r="J132" s="152">
        <f t="shared" si="0"/>
        <v>0</v>
      </c>
      <c r="K132" s="153"/>
      <c r="L132" s="154"/>
      <c r="M132" s="155" t="s">
        <v>1</v>
      </c>
      <c r="N132" s="156" t="s">
        <v>32</v>
      </c>
      <c r="O132" s="143">
        <v>0</v>
      </c>
      <c r="P132" s="143">
        <f t="shared" si="1"/>
        <v>0</v>
      </c>
      <c r="Q132" s="143">
        <v>4.2999999999999997E-2</v>
      </c>
      <c r="R132" s="143">
        <f t="shared" si="2"/>
        <v>4.2999999999999997E-2</v>
      </c>
      <c r="S132" s="143">
        <v>0</v>
      </c>
      <c r="T132" s="14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190</v>
      </c>
      <c r="AT132" s="145" t="s">
        <v>111</v>
      </c>
      <c r="AU132" s="145" t="s">
        <v>74</v>
      </c>
      <c r="AY132" s="14" t="s">
        <v>107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74</v>
      </c>
      <c r="BK132" s="146">
        <f t="shared" si="9"/>
        <v>0</v>
      </c>
      <c r="BL132" s="14" t="s">
        <v>190</v>
      </c>
      <c r="BM132" s="145" t="s">
        <v>404</v>
      </c>
    </row>
    <row r="133" spans="1:65" s="2" customFormat="1" ht="33" customHeight="1">
      <c r="A133" s="26"/>
      <c r="B133" s="133"/>
      <c r="C133" s="134" t="s">
        <v>115</v>
      </c>
      <c r="D133" s="134" t="s">
        <v>108</v>
      </c>
      <c r="E133" s="135" t="s">
        <v>330</v>
      </c>
      <c r="F133" s="136" t="s">
        <v>331</v>
      </c>
      <c r="G133" s="137" t="s">
        <v>197</v>
      </c>
      <c r="H133" s="138">
        <v>50</v>
      </c>
      <c r="I133" s="139"/>
      <c r="J133" s="139">
        <f t="shared" si="0"/>
        <v>0</v>
      </c>
      <c r="K133" s="140"/>
      <c r="L133" s="27"/>
      <c r="M133" s="141" t="s">
        <v>1</v>
      </c>
      <c r="N133" s="142" t="s">
        <v>32</v>
      </c>
      <c r="O133" s="143">
        <v>7.1529999999999996E-2</v>
      </c>
      <c r="P133" s="143">
        <f t="shared" si="1"/>
        <v>3.5764999999999998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178</v>
      </c>
      <c r="AT133" s="145" t="s">
        <v>108</v>
      </c>
      <c r="AU133" s="145" t="s">
        <v>74</v>
      </c>
      <c r="AY133" s="14" t="s">
        <v>107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74</v>
      </c>
      <c r="BK133" s="146">
        <f t="shared" si="9"/>
        <v>0</v>
      </c>
      <c r="BL133" s="14" t="s">
        <v>178</v>
      </c>
      <c r="BM133" s="145" t="s">
        <v>405</v>
      </c>
    </row>
    <row r="134" spans="1:65" s="2" customFormat="1" ht="16.5" customHeight="1">
      <c r="A134" s="26"/>
      <c r="B134" s="133"/>
      <c r="C134" s="147" t="s">
        <v>116</v>
      </c>
      <c r="D134" s="147" t="s">
        <v>111</v>
      </c>
      <c r="E134" s="148" t="s">
        <v>336</v>
      </c>
      <c r="F134" s="149" t="s">
        <v>337</v>
      </c>
      <c r="G134" s="150" t="s">
        <v>162</v>
      </c>
      <c r="H134" s="151">
        <v>47.1</v>
      </c>
      <c r="I134" s="152"/>
      <c r="J134" s="152">
        <f t="shared" si="0"/>
        <v>0</v>
      </c>
      <c r="K134" s="153"/>
      <c r="L134" s="154"/>
      <c r="M134" s="155" t="s">
        <v>1</v>
      </c>
      <c r="N134" s="156" t="s">
        <v>32</v>
      </c>
      <c r="O134" s="143">
        <v>0</v>
      </c>
      <c r="P134" s="143">
        <f t="shared" si="1"/>
        <v>0</v>
      </c>
      <c r="Q134" s="143">
        <v>1E-3</v>
      </c>
      <c r="R134" s="143">
        <f t="shared" si="2"/>
        <v>4.7100000000000003E-2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190</v>
      </c>
      <c r="AT134" s="145" t="s">
        <v>111</v>
      </c>
      <c r="AU134" s="145" t="s">
        <v>74</v>
      </c>
      <c r="AY134" s="14" t="s">
        <v>107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74</v>
      </c>
      <c r="BK134" s="146">
        <f t="shared" si="9"/>
        <v>0</v>
      </c>
      <c r="BL134" s="14" t="s">
        <v>190</v>
      </c>
      <c r="BM134" s="145" t="s">
        <v>406</v>
      </c>
    </row>
    <row r="135" spans="1:65" s="2" customFormat="1" ht="33" customHeight="1">
      <c r="A135" s="26"/>
      <c r="B135" s="133"/>
      <c r="C135" s="134" t="s">
        <v>112</v>
      </c>
      <c r="D135" s="134" t="s">
        <v>108</v>
      </c>
      <c r="E135" s="135" t="s">
        <v>339</v>
      </c>
      <c r="F135" s="136" t="s">
        <v>340</v>
      </c>
      <c r="G135" s="137" t="s">
        <v>197</v>
      </c>
      <c r="H135" s="138">
        <v>6</v>
      </c>
      <c r="I135" s="139"/>
      <c r="J135" s="139">
        <f t="shared" si="0"/>
        <v>0</v>
      </c>
      <c r="K135" s="140"/>
      <c r="L135" s="27"/>
      <c r="M135" s="141" t="s">
        <v>1</v>
      </c>
      <c r="N135" s="142" t="s">
        <v>32</v>
      </c>
      <c r="O135" s="143">
        <v>0.11577</v>
      </c>
      <c r="P135" s="143">
        <f t="shared" si="1"/>
        <v>0.69462000000000002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178</v>
      </c>
      <c r="AT135" s="145" t="s">
        <v>108</v>
      </c>
      <c r="AU135" s="145" t="s">
        <v>74</v>
      </c>
      <c r="AY135" s="14" t="s">
        <v>107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74</v>
      </c>
      <c r="BK135" s="146">
        <f t="shared" si="9"/>
        <v>0</v>
      </c>
      <c r="BL135" s="14" t="s">
        <v>178</v>
      </c>
      <c r="BM135" s="145" t="s">
        <v>407</v>
      </c>
    </row>
    <row r="136" spans="1:65" s="2" customFormat="1" ht="16.5" customHeight="1">
      <c r="A136" s="26"/>
      <c r="B136" s="133"/>
      <c r="C136" s="147" t="s">
        <v>117</v>
      </c>
      <c r="D136" s="147" t="s">
        <v>111</v>
      </c>
      <c r="E136" s="148" t="s">
        <v>342</v>
      </c>
      <c r="F136" s="149" t="s">
        <v>343</v>
      </c>
      <c r="G136" s="150" t="s">
        <v>162</v>
      </c>
      <c r="H136" s="151">
        <v>3.6960000000000002</v>
      </c>
      <c r="I136" s="152"/>
      <c r="J136" s="152">
        <f t="shared" si="0"/>
        <v>0</v>
      </c>
      <c r="K136" s="153"/>
      <c r="L136" s="154"/>
      <c r="M136" s="155" t="s">
        <v>1</v>
      </c>
      <c r="N136" s="156" t="s">
        <v>32</v>
      </c>
      <c r="O136" s="143">
        <v>0</v>
      </c>
      <c r="P136" s="143">
        <f t="shared" si="1"/>
        <v>0</v>
      </c>
      <c r="Q136" s="143">
        <v>1E-3</v>
      </c>
      <c r="R136" s="143">
        <f t="shared" si="2"/>
        <v>3.6960000000000001E-3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190</v>
      </c>
      <c r="AT136" s="145" t="s">
        <v>111</v>
      </c>
      <c r="AU136" s="145" t="s">
        <v>74</v>
      </c>
      <c r="AY136" s="14" t="s">
        <v>107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74</v>
      </c>
      <c r="BK136" s="146">
        <f t="shared" si="9"/>
        <v>0</v>
      </c>
      <c r="BL136" s="14" t="s">
        <v>190</v>
      </c>
      <c r="BM136" s="145" t="s">
        <v>408</v>
      </c>
    </row>
    <row r="137" spans="1:65" s="2" customFormat="1" ht="16.5" customHeight="1">
      <c r="A137" s="26"/>
      <c r="B137" s="133"/>
      <c r="C137" s="134" t="s">
        <v>118</v>
      </c>
      <c r="D137" s="134" t="s">
        <v>108</v>
      </c>
      <c r="E137" s="135" t="s">
        <v>409</v>
      </c>
      <c r="F137" s="136" t="s">
        <v>410</v>
      </c>
      <c r="G137" s="137" t="s">
        <v>109</v>
      </c>
      <c r="H137" s="138">
        <v>8</v>
      </c>
      <c r="I137" s="139"/>
      <c r="J137" s="139">
        <f t="shared" si="0"/>
        <v>0</v>
      </c>
      <c r="K137" s="140"/>
      <c r="L137" s="27"/>
      <c r="M137" s="141" t="s">
        <v>1</v>
      </c>
      <c r="N137" s="142" t="s">
        <v>32</v>
      </c>
      <c r="O137" s="143">
        <v>0.16700000000000001</v>
      </c>
      <c r="P137" s="143">
        <f t="shared" si="1"/>
        <v>1.3360000000000001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178</v>
      </c>
      <c r="AT137" s="145" t="s">
        <v>108</v>
      </c>
      <c r="AU137" s="145" t="s">
        <v>74</v>
      </c>
      <c r="AY137" s="14" t="s">
        <v>107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74</v>
      </c>
      <c r="BK137" s="146">
        <f t="shared" si="9"/>
        <v>0</v>
      </c>
      <c r="BL137" s="14" t="s">
        <v>178</v>
      </c>
      <c r="BM137" s="145" t="s">
        <v>411</v>
      </c>
    </row>
    <row r="138" spans="1:65" s="2" customFormat="1" ht="21.75" customHeight="1">
      <c r="A138" s="26"/>
      <c r="B138" s="133"/>
      <c r="C138" s="147" t="s">
        <v>119</v>
      </c>
      <c r="D138" s="147" t="s">
        <v>111</v>
      </c>
      <c r="E138" s="148" t="s">
        <v>412</v>
      </c>
      <c r="F138" s="149" t="s">
        <v>413</v>
      </c>
      <c r="G138" s="150" t="s">
        <v>109</v>
      </c>
      <c r="H138" s="151">
        <v>8</v>
      </c>
      <c r="I138" s="152"/>
      <c r="J138" s="152">
        <f t="shared" si="0"/>
        <v>0</v>
      </c>
      <c r="K138" s="153"/>
      <c r="L138" s="154"/>
      <c r="M138" s="155" t="s">
        <v>1</v>
      </c>
      <c r="N138" s="156" t="s">
        <v>32</v>
      </c>
      <c r="O138" s="143">
        <v>0</v>
      </c>
      <c r="P138" s="143">
        <f t="shared" si="1"/>
        <v>0</v>
      </c>
      <c r="Q138" s="143">
        <v>4.0000000000000002E-4</v>
      </c>
      <c r="R138" s="143">
        <f t="shared" si="2"/>
        <v>3.2000000000000002E-3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190</v>
      </c>
      <c r="AT138" s="145" t="s">
        <v>111</v>
      </c>
      <c r="AU138" s="145" t="s">
        <v>74</v>
      </c>
      <c r="AY138" s="14" t="s">
        <v>107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74</v>
      </c>
      <c r="BK138" s="146">
        <f t="shared" si="9"/>
        <v>0</v>
      </c>
      <c r="BL138" s="14" t="s">
        <v>190</v>
      </c>
      <c r="BM138" s="145" t="s">
        <v>414</v>
      </c>
    </row>
    <row r="139" spans="1:65" s="2" customFormat="1" ht="16.5" customHeight="1">
      <c r="A139" s="26"/>
      <c r="B139" s="133"/>
      <c r="C139" s="134" t="s">
        <v>120</v>
      </c>
      <c r="D139" s="134" t="s">
        <v>108</v>
      </c>
      <c r="E139" s="135" t="s">
        <v>415</v>
      </c>
      <c r="F139" s="136" t="s">
        <v>416</v>
      </c>
      <c r="G139" s="137" t="s">
        <v>109</v>
      </c>
      <c r="H139" s="138">
        <v>6</v>
      </c>
      <c r="I139" s="139"/>
      <c r="J139" s="139">
        <f t="shared" si="0"/>
        <v>0</v>
      </c>
      <c r="K139" s="140"/>
      <c r="L139" s="27"/>
      <c r="M139" s="141" t="s">
        <v>1</v>
      </c>
      <c r="N139" s="142" t="s">
        <v>32</v>
      </c>
      <c r="O139" s="143">
        <v>0.11700000000000001</v>
      </c>
      <c r="P139" s="143">
        <f t="shared" si="1"/>
        <v>0.70200000000000007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178</v>
      </c>
      <c r="AT139" s="145" t="s">
        <v>108</v>
      </c>
      <c r="AU139" s="145" t="s">
        <v>74</v>
      </c>
      <c r="AY139" s="14" t="s">
        <v>107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74</v>
      </c>
      <c r="BK139" s="146">
        <f t="shared" si="9"/>
        <v>0</v>
      </c>
      <c r="BL139" s="14" t="s">
        <v>178</v>
      </c>
      <c r="BM139" s="145" t="s">
        <v>417</v>
      </c>
    </row>
    <row r="140" spans="1:65" s="2" customFormat="1" ht="21.75" customHeight="1">
      <c r="A140" s="26"/>
      <c r="B140" s="133"/>
      <c r="C140" s="147" t="s">
        <v>121</v>
      </c>
      <c r="D140" s="147" t="s">
        <v>111</v>
      </c>
      <c r="E140" s="148" t="s">
        <v>418</v>
      </c>
      <c r="F140" s="149" t="s">
        <v>419</v>
      </c>
      <c r="G140" s="150" t="s">
        <v>109</v>
      </c>
      <c r="H140" s="151">
        <v>6</v>
      </c>
      <c r="I140" s="152"/>
      <c r="J140" s="152">
        <f t="shared" si="0"/>
        <v>0</v>
      </c>
      <c r="K140" s="153"/>
      <c r="L140" s="154"/>
      <c r="M140" s="155" t="s">
        <v>1</v>
      </c>
      <c r="N140" s="156" t="s">
        <v>32</v>
      </c>
      <c r="O140" s="143">
        <v>0</v>
      </c>
      <c r="P140" s="143">
        <f t="shared" si="1"/>
        <v>0</v>
      </c>
      <c r="Q140" s="143">
        <v>1.6000000000000001E-4</v>
      </c>
      <c r="R140" s="143">
        <f t="shared" si="2"/>
        <v>9.6000000000000013E-4</v>
      </c>
      <c r="S140" s="143">
        <v>0</v>
      </c>
      <c r="T140" s="14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190</v>
      </c>
      <c r="AT140" s="145" t="s">
        <v>111</v>
      </c>
      <c r="AU140" s="145" t="s">
        <v>74</v>
      </c>
      <c r="AY140" s="14" t="s">
        <v>107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4" t="s">
        <v>74</v>
      </c>
      <c r="BK140" s="146">
        <f t="shared" si="9"/>
        <v>0</v>
      </c>
      <c r="BL140" s="14" t="s">
        <v>190</v>
      </c>
      <c r="BM140" s="145" t="s">
        <v>420</v>
      </c>
    </row>
    <row r="141" spans="1:65" s="2" customFormat="1" ht="16.5" customHeight="1">
      <c r="A141" s="26"/>
      <c r="B141" s="133"/>
      <c r="C141" s="134" t="s">
        <v>122</v>
      </c>
      <c r="D141" s="134" t="s">
        <v>108</v>
      </c>
      <c r="E141" s="135" t="s">
        <v>421</v>
      </c>
      <c r="F141" s="136" t="s">
        <v>422</v>
      </c>
      <c r="G141" s="137" t="s">
        <v>109</v>
      </c>
      <c r="H141" s="138">
        <v>4</v>
      </c>
      <c r="I141" s="139"/>
      <c r="J141" s="139">
        <f t="shared" si="0"/>
        <v>0</v>
      </c>
      <c r="K141" s="140"/>
      <c r="L141" s="27"/>
      <c r="M141" s="141" t="s">
        <v>1</v>
      </c>
      <c r="N141" s="142" t="s">
        <v>32</v>
      </c>
      <c r="O141" s="143">
        <v>0.16700000000000001</v>
      </c>
      <c r="P141" s="143">
        <f t="shared" si="1"/>
        <v>0.66800000000000004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178</v>
      </c>
      <c r="AT141" s="145" t="s">
        <v>108</v>
      </c>
      <c r="AU141" s="145" t="s">
        <v>74</v>
      </c>
      <c r="AY141" s="14" t="s">
        <v>107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4" t="s">
        <v>74</v>
      </c>
      <c r="BK141" s="146">
        <f t="shared" si="9"/>
        <v>0</v>
      </c>
      <c r="BL141" s="14" t="s">
        <v>178</v>
      </c>
      <c r="BM141" s="145" t="s">
        <v>423</v>
      </c>
    </row>
    <row r="142" spans="1:65" s="2" customFormat="1" ht="16.5" customHeight="1">
      <c r="A142" s="26"/>
      <c r="B142" s="133"/>
      <c r="C142" s="147" t="s">
        <v>123</v>
      </c>
      <c r="D142" s="147" t="s">
        <v>111</v>
      </c>
      <c r="E142" s="148" t="s">
        <v>424</v>
      </c>
      <c r="F142" s="149" t="s">
        <v>425</v>
      </c>
      <c r="G142" s="150" t="s">
        <v>109</v>
      </c>
      <c r="H142" s="151">
        <v>4</v>
      </c>
      <c r="I142" s="152"/>
      <c r="J142" s="152">
        <f t="shared" si="0"/>
        <v>0</v>
      </c>
      <c r="K142" s="153"/>
      <c r="L142" s="154"/>
      <c r="M142" s="155" t="s">
        <v>1</v>
      </c>
      <c r="N142" s="156" t="s">
        <v>32</v>
      </c>
      <c r="O142" s="143">
        <v>0</v>
      </c>
      <c r="P142" s="143">
        <f t="shared" si="1"/>
        <v>0</v>
      </c>
      <c r="Q142" s="143">
        <v>2.1000000000000001E-4</v>
      </c>
      <c r="R142" s="143">
        <f t="shared" si="2"/>
        <v>8.4000000000000003E-4</v>
      </c>
      <c r="S142" s="143">
        <v>0</v>
      </c>
      <c r="T142" s="14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190</v>
      </c>
      <c r="AT142" s="145" t="s">
        <v>111</v>
      </c>
      <c r="AU142" s="145" t="s">
        <v>74</v>
      </c>
      <c r="AY142" s="14" t="s">
        <v>107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4" t="s">
        <v>74</v>
      </c>
      <c r="BK142" s="146">
        <f t="shared" si="9"/>
        <v>0</v>
      </c>
      <c r="BL142" s="14" t="s">
        <v>190</v>
      </c>
      <c r="BM142" s="145" t="s">
        <v>426</v>
      </c>
    </row>
    <row r="143" spans="1:65" s="2" customFormat="1" ht="16.5" customHeight="1">
      <c r="A143" s="26"/>
      <c r="B143" s="133"/>
      <c r="C143" s="134" t="s">
        <v>124</v>
      </c>
      <c r="D143" s="134" t="s">
        <v>108</v>
      </c>
      <c r="E143" s="135" t="s">
        <v>427</v>
      </c>
      <c r="F143" s="136" t="s">
        <v>428</v>
      </c>
      <c r="G143" s="137" t="s">
        <v>109</v>
      </c>
      <c r="H143" s="138">
        <v>2</v>
      </c>
      <c r="I143" s="139"/>
      <c r="J143" s="139">
        <f t="shared" si="0"/>
        <v>0</v>
      </c>
      <c r="K143" s="140"/>
      <c r="L143" s="27"/>
      <c r="M143" s="141" t="s">
        <v>1</v>
      </c>
      <c r="N143" s="142" t="s">
        <v>32</v>
      </c>
      <c r="O143" s="143">
        <v>0.5</v>
      </c>
      <c r="P143" s="143">
        <f t="shared" si="1"/>
        <v>1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178</v>
      </c>
      <c r="AT143" s="145" t="s">
        <v>108</v>
      </c>
      <c r="AU143" s="145" t="s">
        <v>74</v>
      </c>
      <c r="AY143" s="14" t="s">
        <v>107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4" t="s">
        <v>74</v>
      </c>
      <c r="BK143" s="146">
        <f t="shared" si="9"/>
        <v>0</v>
      </c>
      <c r="BL143" s="14" t="s">
        <v>178</v>
      </c>
      <c r="BM143" s="145" t="s">
        <v>429</v>
      </c>
    </row>
    <row r="144" spans="1:65" s="2" customFormat="1" ht="21.75" customHeight="1">
      <c r="A144" s="26"/>
      <c r="B144" s="133"/>
      <c r="C144" s="147" t="s">
        <v>125</v>
      </c>
      <c r="D144" s="147" t="s">
        <v>111</v>
      </c>
      <c r="E144" s="148" t="s">
        <v>430</v>
      </c>
      <c r="F144" s="149" t="s">
        <v>431</v>
      </c>
      <c r="G144" s="150" t="s">
        <v>109</v>
      </c>
      <c r="H144" s="151">
        <v>2</v>
      </c>
      <c r="I144" s="152"/>
      <c r="J144" s="152">
        <f t="shared" si="0"/>
        <v>0</v>
      </c>
      <c r="K144" s="153"/>
      <c r="L144" s="154"/>
      <c r="M144" s="155" t="s">
        <v>1</v>
      </c>
      <c r="N144" s="156" t="s">
        <v>32</v>
      </c>
      <c r="O144" s="143">
        <v>0</v>
      </c>
      <c r="P144" s="143">
        <f t="shared" si="1"/>
        <v>0</v>
      </c>
      <c r="Q144" s="143">
        <v>1.278E-2</v>
      </c>
      <c r="R144" s="143">
        <f t="shared" si="2"/>
        <v>2.5559999999999999E-2</v>
      </c>
      <c r="S144" s="143">
        <v>0</v>
      </c>
      <c r="T144" s="14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190</v>
      </c>
      <c r="AT144" s="145" t="s">
        <v>111</v>
      </c>
      <c r="AU144" s="145" t="s">
        <v>74</v>
      </c>
      <c r="AY144" s="14" t="s">
        <v>107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4" t="s">
        <v>74</v>
      </c>
      <c r="BK144" s="146">
        <f t="shared" si="9"/>
        <v>0</v>
      </c>
      <c r="BL144" s="14" t="s">
        <v>190</v>
      </c>
      <c r="BM144" s="145" t="s">
        <v>432</v>
      </c>
    </row>
    <row r="145" spans="1:65" s="2" customFormat="1" ht="21.75" customHeight="1">
      <c r="A145" s="26"/>
      <c r="B145" s="133"/>
      <c r="C145" s="134" t="s">
        <v>126</v>
      </c>
      <c r="D145" s="134" t="s">
        <v>108</v>
      </c>
      <c r="E145" s="135" t="s">
        <v>348</v>
      </c>
      <c r="F145" s="136" t="s">
        <v>349</v>
      </c>
      <c r="G145" s="137" t="s">
        <v>109</v>
      </c>
      <c r="H145" s="138">
        <v>8</v>
      </c>
      <c r="I145" s="139"/>
      <c r="J145" s="139">
        <f t="shared" si="0"/>
        <v>0</v>
      </c>
      <c r="K145" s="140"/>
      <c r="L145" s="27"/>
      <c r="M145" s="141" t="s">
        <v>1</v>
      </c>
      <c r="N145" s="142" t="s">
        <v>32</v>
      </c>
      <c r="O145" s="143">
        <v>1.3694200000000001</v>
      </c>
      <c r="P145" s="143">
        <f t="shared" si="1"/>
        <v>10.955360000000001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178</v>
      </c>
      <c r="AT145" s="145" t="s">
        <v>108</v>
      </c>
      <c r="AU145" s="145" t="s">
        <v>74</v>
      </c>
      <c r="AY145" s="14" t="s">
        <v>107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4" t="s">
        <v>74</v>
      </c>
      <c r="BK145" s="146">
        <f t="shared" si="9"/>
        <v>0</v>
      </c>
      <c r="BL145" s="14" t="s">
        <v>178</v>
      </c>
      <c r="BM145" s="145" t="s">
        <v>433</v>
      </c>
    </row>
    <row r="146" spans="1:65" s="2" customFormat="1" ht="16.5" customHeight="1">
      <c r="A146" s="26"/>
      <c r="B146" s="133"/>
      <c r="C146" s="147" t="s">
        <v>128</v>
      </c>
      <c r="D146" s="147" t="s">
        <v>111</v>
      </c>
      <c r="E146" s="148" t="s">
        <v>351</v>
      </c>
      <c r="F146" s="149" t="s">
        <v>352</v>
      </c>
      <c r="G146" s="150" t="s">
        <v>109</v>
      </c>
      <c r="H146" s="151">
        <v>8</v>
      </c>
      <c r="I146" s="152"/>
      <c r="J146" s="152">
        <f t="shared" si="0"/>
        <v>0</v>
      </c>
      <c r="K146" s="153"/>
      <c r="L146" s="154"/>
      <c r="M146" s="155" t="s">
        <v>1</v>
      </c>
      <c r="N146" s="156" t="s">
        <v>32</v>
      </c>
      <c r="O146" s="143">
        <v>0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190</v>
      </c>
      <c r="AT146" s="145" t="s">
        <v>111</v>
      </c>
      <c r="AU146" s="145" t="s">
        <v>74</v>
      </c>
      <c r="AY146" s="14" t="s">
        <v>107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4" t="s">
        <v>74</v>
      </c>
      <c r="BK146" s="146">
        <f t="shared" si="9"/>
        <v>0</v>
      </c>
      <c r="BL146" s="14" t="s">
        <v>190</v>
      </c>
      <c r="BM146" s="145" t="s">
        <v>434</v>
      </c>
    </row>
    <row r="147" spans="1:65" s="2" customFormat="1" ht="21.75" customHeight="1">
      <c r="A147" s="26"/>
      <c r="B147" s="133"/>
      <c r="C147" s="134" t="s">
        <v>7</v>
      </c>
      <c r="D147" s="134" t="s">
        <v>108</v>
      </c>
      <c r="E147" s="135" t="s">
        <v>435</v>
      </c>
      <c r="F147" s="136" t="s">
        <v>436</v>
      </c>
      <c r="G147" s="137" t="s">
        <v>109</v>
      </c>
      <c r="H147" s="138">
        <v>11</v>
      </c>
      <c r="I147" s="139"/>
      <c r="J147" s="139">
        <f t="shared" si="0"/>
        <v>0</v>
      </c>
      <c r="K147" s="140"/>
      <c r="L147" s="27"/>
      <c r="M147" s="141" t="s">
        <v>1</v>
      </c>
      <c r="N147" s="142" t="s">
        <v>32</v>
      </c>
      <c r="O147" s="143">
        <v>7.5289999999999996E-2</v>
      </c>
      <c r="P147" s="143">
        <f t="shared" si="1"/>
        <v>0.82818999999999998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178</v>
      </c>
      <c r="AT147" s="145" t="s">
        <v>108</v>
      </c>
      <c r="AU147" s="145" t="s">
        <v>74</v>
      </c>
      <c r="AY147" s="14" t="s">
        <v>107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4" t="s">
        <v>74</v>
      </c>
      <c r="BK147" s="146">
        <f t="shared" si="9"/>
        <v>0</v>
      </c>
      <c r="BL147" s="14" t="s">
        <v>178</v>
      </c>
      <c r="BM147" s="145" t="s">
        <v>437</v>
      </c>
    </row>
    <row r="148" spans="1:65" s="2" customFormat="1" ht="16.5" customHeight="1">
      <c r="A148" s="26"/>
      <c r="B148" s="133"/>
      <c r="C148" s="147" t="s">
        <v>129</v>
      </c>
      <c r="D148" s="147" t="s">
        <v>111</v>
      </c>
      <c r="E148" s="148" t="s">
        <v>438</v>
      </c>
      <c r="F148" s="149" t="s">
        <v>439</v>
      </c>
      <c r="G148" s="150" t="s">
        <v>109</v>
      </c>
      <c r="H148" s="151">
        <v>11</v>
      </c>
      <c r="I148" s="152"/>
      <c r="J148" s="152">
        <f t="shared" si="0"/>
        <v>0</v>
      </c>
      <c r="K148" s="153"/>
      <c r="L148" s="154"/>
      <c r="M148" s="155" t="s">
        <v>1</v>
      </c>
      <c r="N148" s="156" t="s">
        <v>32</v>
      </c>
      <c r="O148" s="143">
        <v>0</v>
      </c>
      <c r="P148" s="143">
        <f t="shared" si="1"/>
        <v>0</v>
      </c>
      <c r="Q148" s="143">
        <v>1.0000000000000001E-5</v>
      </c>
      <c r="R148" s="143">
        <f t="shared" si="2"/>
        <v>1.1E-4</v>
      </c>
      <c r="S148" s="143">
        <v>0</v>
      </c>
      <c r="T148" s="14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190</v>
      </c>
      <c r="AT148" s="145" t="s">
        <v>111</v>
      </c>
      <c r="AU148" s="145" t="s">
        <v>74</v>
      </c>
      <c r="AY148" s="14" t="s">
        <v>107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4" t="s">
        <v>74</v>
      </c>
      <c r="BK148" s="146">
        <f t="shared" si="9"/>
        <v>0</v>
      </c>
      <c r="BL148" s="14" t="s">
        <v>190</v>
      </c>
      <c r="BM148" s="145" t="s">
        <v>440</v>
      </c>
    </row>
    <row r="149" spans="1:65" s="2" customFormat="1" ht="21.75" customHeight="1">
      <c r="A149" s="26"/>
      <c r="B149" s="133"/>
      <c r="C149" s="134" t="s">
        <v>130</v>
      </c>
      <c r="D149" s="134" t="s">
        <v>108</v>
      </c>
      <c r="E149" s="135" t="s">
        <v>441</v>
      </c>
      <c r="F149" s="136" t="s">
        <v>442</v>
      </c>
      <c r="G149" s="137" t="s">
        <v>197</v>
      </c>
      <c r="H149" s="138">
        <v>190</v>
      </c>
      <c r="I149" s="139"/>
      <c r="J149" s="139">
        <f t="shared" si="0"/>
        <v>0</v>
      </c>
      <c r="K149" s="140"/>
      <c r="L149" s="27"/>
      <c r="M149" s="141" t="s">
        <v>1</v>
      </c>
      <c r="N149" s="142" t="s">
        <v>32</v>
      </c>
      <c r="O149" s="143">
        <v>0.13900000000000001</v>
      </c>
      <c r="P149" s="143">
        <f t="shared" si="1"/>
        <v>26.410000000000004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178</v>
      </c>
      <c r="AT149" s="145" t="s">
        <v>108</v>
      </c>
      <c r="AU149" s="145" t="s">
        <v>74</v>
      </c>
      <c r="AY149" s="14" t="s">
        <v>107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4" t="s">
        <v>74</v>
      </c>
      <c r="BK149" s="146">
        <f t="shared" si="9"/>
        <v>0</v>
      </c>
      <c r="BL149" s="14" t="s">
        <v>178</v>
      </c>
      <c r="BM149" s="145" t="s">
        <v>443</v>
      </c>
    </row>
    <row r="150" spans="1:65" s="2" customFormat="1" ht="16.5" customHeight="1">
      <c r="A150" s="26"/>
      <c r="B150" s="133"/>
      <c r="C150" s="147" t="s">
        <v>131</v>
      </c>
      <c r="D150" s="147" t="s">
        <v>111</v>
      </c>
      <c r="E150" s="148" t="s">
        <v>444</v>
      </c>
      <c r="F150" s="149" t="s">
        <v>445</v>
      </c>
      <c r="G150" s="150" t="s">
        <v>197</v>
      </c>
      <c r="H150" s="151">
        <v>190</v>
      </c>
      <c r="I150" s="152"/>
      <c r="J150" s="152">
        <f t="shared" si="0"/>
        <v>0</v>
      </c>
      <c r="K150" s="153"/>
      <c r="L150" s="154"/>
      <c r="M150" s="155" t="s">
        <v>1</v>
      </c>
      <c r="N150" s="156" t="s">
        <v>32</v>
      </c>
      <c r="O150" s="143">
        <v>0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190</v>
      </c>
      <c r="AT150" s="145" t="s">
        <v>111</v>
      </c>
      <c r="AU150" s="145" t="s">
        <v>74</v>
      </c>
      <c r="AY150" s="14" t="s">
        <v>107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4" t="s">
        <v>74</v>
      </c>
      <c r="BK150" s="146">
        <f t="shared" si="9"/>
        <v>0</v>
      </c>
      <c r="BL150" s="14" t="s">
        <v>190</v>
      </c>
      <c r="BM150" s="145" t="s">
        <v>446</v>
      </c>
    </row>
    <row r="151" spans="1:65" s="2" customFormat="1" ht="21.75" customHeight="1">
      <c r="A151" s="26"/>
      <c r="B151" s="133"/>
      <c r="C151" s="134" t="s">
        <v>132</v>
      </c>
      <c r="D151" s="134" t="s">
        <v>108</v>
      </c>
      <c r="E151" s="135" t="s">
        <v>447</v>
      </c>
      <c r="F151" s="136" t="s">
        <v>448</v>
      </c>
      <c r="G151" s="137" t="s">
        <v>197</v>
      </c>
      <c r="H151" s="138">
        <v>50</v>
      </c>
      <c r="I151" s="139"/>
      <c r="J151" s="139">
        <f t="shared" si="0"/>
        <v>0</v>
      </c>
      <c r="K151" s="140"/>
      <c r="L151" s="27"/>
      <c r="M151" s="141" t="s">
        <v>1</v>
      </c>
      <c r="N151" s="142" t="s">
        <v>32</v>
      </c>
      <c r="O151" s="143">
        <v>0.21</v>
      </c>
      <c r="P151" s="143">
        <f t="shared" si="1"/>
        <v>10.5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178</v>
      </c>
      <c r="AT151" s="145" t="s">
        <v>108</v>
      </c>
      <c r="AU151" s="145" t="s">
        <v>74</v>
      </c>
      <c r="AY151" s="14" t="s">
        <v>107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4" t="s">
        <v>74</v>
      </c>
      <c r="BK151" s="146">
        <f t="shared" si="9"/>
        <v>0</v>
      </c>
      <c r="BL151" s="14" t="s">
        <v>178</v>
      </c>
      <c r="BM151" s="145" t="s">
        <v>449</v>
      </c>
    </row>
    <row r="152" spans="1:65" s="2" customFormat="1" ht="16.5" customHeight="1">
      <c r="A152" s="26"/>
      <c r="B152" s="133"/>
      <c r="C152" s="147" t="s">
        <v>133</v>
      </c>
      <c r="D152" s="147" t="s">
        <v>111</v>
      </c>
      <c r="E152" s="148" t="s">
        <v>450</v>
      </c>
      <c r="F152" s="149" t="s">
        <v>451</v>
      </c>
      <c r="G152" s="150" t="s">
        <v>197</v>
      </c>
      <c r="H152" s="151">
        <v>50</v>
      </c>
      <c r="I152" s="152"/>
      <c r="J152" s="152">
        <f t="shared" si="0"/>
        <v>0</v>
      </c>
      <c r="K152" s="153"/>
      <c r="L152" s="154"/>
      <c r="M152" s="155" t="s">
        <v>1</v>
      </c>
      <c r="N152" s="156" t="s">
        <v>32</v>
      </c>
      <c r="O152" s="143">
        <v>0</v>
      </c>
      <c r="P152" s="143">
        <f t="shared" si="1"/>
        <v>0</v>
      </c>
      <c r="Q152" s="143">
        <v>2.0999999999999999E-3</v>
      </c>
      <c r="R152" s="143">
        <f t="shared" si="2"/>
        <v>0.105</v>
      </c>
      <c r="S152" s="143">
        <v>0</v>
      </c>
      <c r="T152" s="14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5" t="s">
        <v>190</v>
      </c>
      <c r="AT152" s="145" t="s">
        <v>111</v>
      </c>
      <c r="AU152" s="145" t="s">
        <v>74</v>
      </c>
      <c r="AY152" s="14" t="s">
        <v>107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4" t="s">
        <v>74</v>
      </c>
      <c r="BK152" s="146">
        <f t="shared" si="9"/>
        <v>0</v>
      </c>
      <c r="BL152" s="14" t="s">
        <v>190</v>
      </c>
      <c r="BM152" s="145" t="s">
        <v>452</v>
      </c>
    </row>
    <row r="153" spans="1:65" s="2" customFormat="1" ht="21.75" customHeight="1">
      <c r="A153" s="26"/>
      <c r="B153" s="133"/>
      <c r="C153" s="134" t="s">
        <v>134</v>
      </c>
      <c r="D153" s="134" t="s">
        <v>108</v>
      </c>
      <c r="E153" s="135" t="s">
        <v>453</v>
      </c>
      <c r="F153" s="136" t="s">
        <v>454</v>
      </c>
      <c r="G153" s="137" t="s">
        <v>197</v>
      </c>
      <c r="H153" s="138">
        <v>110</v>
      </c>
      <c r="I153" s="139"/>
      <c r="J153" s="139">
        <f t="shared" si="0"/>
        <v>0</v>
      </c>
      <c r="K153" s="140"/>
      <c r="L153" s="27"/>
      <c r="M153" s="141" t="s">
        <v>1</v>
      </c>
      <c r="N153" s="142" t="s">
        <v>32</v>
      </c>
      <c r="O153" s="143">
        <v>0.23812</v>
      </c>
      <c r="P153" s="143">
        <f t="shared" si="1"/>
        <v>26.193200000000001</v>
      </c>
      <c r="Q153" s="143">
        <v>0</v>
      </c>
      <c r="R153" s="143">
        <f t="shared" si="2"/>
        <v>0</v>
      </c>
      <c r="S153" s="143">
        <v>0</v>
      </c>
      <c r="T153" s="14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178</v>
      </c>
      <c r="AT153" s="145" t="s">
        <v>108</v>
      </c>
      <c r="AU153" s="145" t="s">
        <v>74</v>
      </c>
      <c r="AY153" s="14" t="s">
        <v>107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4" t="s">
        <v>74</v>
      </c>
      <c r="BK153" s="146">
        <f t="shared" si="9"/>
        <v>0</v>
      </c>
      <c r="BL153" s="14" t="s">
        <v>178</v>
      </c>
      <c r="BM153" s="145" t="s">
        <v>455</v>
      </c>
    </row>
    <row r="154" spans="1:65" s="2" customFormat="1" ht="16.5" customHeight="1">
      <c r="A154" s="26"/>
      <c r="B154" s="133"/>
      <c r="C154" s="134" t="s">
        <v>135</v>
      </c>
      <c r="D154" s="134" t="s">
        <v>108</v>
      </c>
      <c r="E154" s="135" t="s">
        <v>456</v>
      </c>
      <c r="F154" s="136" t="s">
        <v>212</v>
      </c>
      <c r="G154" s="137" t="s">
        <v>213</v>
      </c>
      <c r="H154" s="138">
        <v>20</v>
      </c>
      <c r="I154" s="139"/>
      <c r="J154" s="139">
        <f t="shared" ref="J154:J156" si="10">H154*I154</f>
        <v>0</v>
      </c>
      <c r="K154" s="140"/>
      <c r="L154" s="27"/>
      <c r="M154" s="141" t="s">
        <v>1</v>
      </c>
      <c r="N154" s="142" t="s">
        <v>32</v>
      </c>
      <c r="O154" s="143">
        <v>0.36499999999999999</v>
      </c>
      <c r="P154" s="143">
        <f t="shared" si="1"/>
        <v>7.3</v>
      </c>
      <c r="Q154" s="143">
        <v>0</v>
      </c>
      <c r="R154" s="143">
        <f t="shared" si="2"/>
        <v>0</v>
      </c>
      <c r="S154" s="143">
        <v>0</v>
      </c>
      <c r="T154" s="14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178</v>
      </c>
      <c r="AT154" s="145" t="s">
        <v>108</v>
      </c>
      <c r="AU154" s="145" t="s">
        <v>74</v>
      </c>
      <c r="AY154" s="14" t="s">
        <v>107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4" t="s">
        <v>74</v>
      </c>
      <c r="BK154" s="146">
        <f t="shared" si="9"/>
        <v>0</v>
      </c>
      <c r="BL154" s="14" t="s">
        <v>178</v>
      </c>
      <c r="BM154" s="145" t="s">
        <v>457</v>
      </c>
    </row>
    <row r="155" spans="1:65" s="2" customFormat="1" ht="16.5" customHeight="1">
      <c r="A155" s="26"/>
      <c r="B155" s="133"/>
      <c r="C155" s="134" t="s">
        <v>136</v>
      </c>
      <c r="D155" s="134" t="s">
        <v>108</v>
      </c>
      <c r="E155" s="135" t="s">
        <v>458</v>
      </c>
      <c r="F155" s="136" t="s">
        <v>459</v>
      </c>
      <c r="G155" s="137" t="s">
        <v>460</v>
      </c>
      <c r="H155" s="138">
        <v>1</v>
      </c>
      <c r="I155" s="139"/>
      <c r="J155" s="139">
        <f t="shared" si="10"/>
        <v>0</v>
      </c>
      <c r="K155" s="140"/>
      <c r="L155" s="27"/>
      <c r="M155" s="141" t="s">
        <v>1</v>
      </c>
      <c r="N155" s="142" t="s">
        <v>32</v>
      </c>
      <c r="O155" s="143">
        <v>0.32600000000000001</v>
      </c>
      <c r="P155" s="143">
        <f t="shared" si="1"/>
        <v>0.32600000000000001</v>
      </c>
      <c r="Q155" s="143">
        <v>0</v>
      </c>
      <c r="R155" s="143">
        <f t="shared" si="2"/>
        <v>0</v>
      </c>
      <c r="S155" s="143">
        <v>0</v>
      </c>
      <c r="T155" s="144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178</v>
      </c>
      <c r="AT155" s="145" t="s">
        <v>108</v>
      </c>
      <c r="AU155" s="145" t="s">
        <v>74</v>
      </c>
      <c r="AY155" s="14" t="s">
        <v>107</v>
      </c>
      <c r="BE155" s="146">
        <f t="shared" si="4"/>
        <v>0</v>
      </c>
      <c r="BF155" s="146">
        <f t="shared" si="5"/>
        <v>0</v>
      </c>
      <c r="BG155" s="146">
        <f t="shared" si="6"/>
        <v>0</v>
      </c>
      <c r="BH155" s="146">
        <f t="shared" si="7"/>
        <v>0</v>
      </c>
      <c r="BI155" s="146">
        <f t="shared" si="8"/>
        <v>0</v>
      </c>
      <c r="BJ155" s="14" t="s">
        <v>74</v>
      </c>
      <c r="BK155" s="146">
        <f t="shared" si="9"/>
        <v>0</v>
      </c>
      <c r="BL155" s="14" t="s">
        <v>178</v>
      </c>
      <c r="BM155" s="145" t="s">
        <v>461</v>
      </c>
    </row>
    <row r="156" spans="1:65" s="2" customFormat="1" ht="21.75" customHeight="1">
      <c r="A156" s="26"/>
      <c r="B156" s="133"/>
      <c r="C156" s="134" t="s">
        <v>137</v>
      </c>
      <c r="D156" s="134" t="s">
        <v>108</v>
      </c>
      <c r="E156" s="135" t="s">
        <v>462</v>
      </c>
      <c r="F156" s="136" t="s">
        <v>463</v>
      </c>
      <c r="G156" s="137" t="s">
        <v>109</v>
      </c>
      <c r="H156" s="138">
        <v>4</v>
      </c>
      <c r="I156" s="139"/>
      <c r="J156" s="139">
        <f t="shared" si="10"/>
        <v>0</v>
      </c>
      <c r="K156" s="140"/>
      <c r="L156" s="27"/>
      <c r="M156" s="141" t="s">
        <v>1</v>
      </c>
      <c r="N156" s="142" t="s">
        <v>32</v>
      </c>
      <c r="O156" s="143">
        <v>7.8259999999999996</v>
      </c>
      <c r="P156" s="143">
        <f t="shared" si="1"/>
        <v>31.303999999999998</v>
      </c>
      <c r="Q156" s="143">
        <v>0</v>
      </c>
      <c r="R156" s="143">
        <f t="shared" si="2"/>
        <v>0</v>
      </c>
      <c r="S156" s="143">
        <v>0</v>
      </c>
      <c r="T156" s="144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5" t="s">
        <v>178</v>
      </c>
      <c r="AT156" s="145" t="s">
        <v>108</v>
      </c>
      <c r="AU156" s="145" t="s">
        <v>74</v>
      </c>
      <c r="AY156" s="14" t="s">
        <v>107</v>
      </c>
      <c r="BE156" s="146">
        <f t="shared" si="4"/>
        <v>0</v>
      </c>
      <c r="BF156" s="146">
        <f t="shared" si="5"/>
        <v>0</v>
      </c>
      <c r="BG156" s="146">
        <f t="shared" si="6"/>
        <v>0</v>
      </c>
      <c r="BH156" s="146">
        <f t="shared" si="7"/>
        <v>0</v>
      </c>
      <c r="BI156" s="146">
        <f t="shared" si="8"/>
        <v>0</v>
      </c>
      <c r="BJ156" s="14" t="s">
        <v>74</v>
      </c>
      <c r="BK156" s="146">
        <f t="shared" si="9"/>
        <v>0</v>
      </c>
      <c r="BL156" s="14" t="s">
        <v>178</v>
      </c>
      <c r="BM156" s="145" t="s">
        <v>464</v>
      </c>
    </row>
    <row r="157" spans="1:65" s="2" customFormat="1" ht="16.5" customHeight="1">
      <c r="A157" s="26"/>
      <c r="B157" s="133"/>
      <c r="C157" s="147" t="s">
        <v>138</v>
      </c>
      <c r="D157" s="147" t="s">
        <v>111</v>
      </c>
      <c r="E157" s="148" t="s">
        <v>465</v>
      </c>
      <c r="F157" s="149" t="s">
        <v>466</v>
      </c>
      <c r="G157" s="150" t="s">
        <v>109</v>
      </c>
      <c r="H157" s="151">
        <v>16</v>
      </c>
      <c r="I157" s="152"/>
      <c r="J157" s="152">
        <f>H157*I157</f>
        <v>0</v>
      </c>
      <c r="K157" s="153"/>
      <c r="L157" s="154"/>
      <c r="M157" s="155" t="s">
        <v>1</v>
      </c>
      <c r="N157" s="156" t="s">
        <v>32</v>
      </c>
      <c r="O157" s="143">
        <v>0</v>
      </c>
      <c r="P157" s="143">
        <f t="shared" si="1"/>
        <v>0</v>
      </c>
      <c r="Q157" s="143">
        <v>0</v>
      </c>
      <c r="R157" s="143">
        <f t="shared" si="2"/>
        <v>0</v>
      </c>
      <c r="S157" s="143">
        <v>0</v>
      </c>
      <c r="T157" s="144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190</v>
      </c>
      <c r="AT157" s="145" t="s">
        <v>111</v>
      </c>
      <c r="AU157" s="145" t="s">
        <v>74</v>
      </c>
      <c r="AY157" s="14" t="s">
        <v>107</v>
      </c>
      <c r="BE157" s="146">
        <f t="shared" si="4"/>
        <v>0</v>
      </c>
      <c r="BF157" s="146">
        <f t="shared" si="5"/>
        <v>0</v>
      </c>
      <c r="BG157" s="146">
        <f t="shared" si="6"/>
        <v>0</v>
      </c>
      <c r="BH157" s="146">
        <f t="shared" si="7"/>
        <v>0</v>
      </c>
      <c r="BI157" s="146">
        <f t="shared" si="8"/>
        <v>0</v>
      </c>
      <c r="BJ157" s="14" t="s">
        <v>74</v>
      </c>
      <c r="BK157" s="146">
        <f t="shared" si="9"/>
        <v>0</v>
      </c>
      <c r="BL157" s="14" t="s">
        <v>190</v>
      </c>
      <c r="BM157" s="145" t="s">
        <v>467</v>
      </c>
    </row>
    <row r="158" spans="1:65" s="2" customFormat="1" ht="16.5" customHeight="1">
      <c r="A158" s="26"/>
      <c r="B158" s="133"/>
      <c r="C158" s="147" t="s">
        <v>139</v>
      </c>
      <c r="D158" s="147" t="s">
        <v>111</v>
      </c>
      <c r="E158" s="148" t="s">
        <v>468</v>
      </c>
      <c r="F158" s="149" t="s">
        <v>469</v>
      </c>
      <c r="G158" s="150" t="s">
        <v>109</v>
      </c>
      <c r="H158" s="151">
        <v>4</v>
      </c>
      <c r="I158" s="152"/>
      <c r="J158" s="152">
        <f>H158*I158</f>
        <v>0</v>
      </c>
      <c r="K158" s="153"/>
      <c r="L158" s="154"/>
      <c r="M158" s="155" t="s">
        <v>1</v>
      </c>
      <c r="N158" s="156" t="s">
        <v>32</v>
      </c>
      <c r="O158" s="143">
        <v>0</v>
      </c>
      <c r="P158" s="143">
        <f t="shared" si="1"/>
        <v>0</v>
      </c>
      <c r="Q158" s="143">
        <v>0</v>
      </c>
      <c r="R158" s="143">
        <f t="shared" si="2"/>
        <v>0</v>
      </c>
      <c r="S158" s="143">
        <v>0</v>
      </c>
      <c r="T158" s="144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190</v>
      </c>
      <c r="AT158" s="145" t="s">
        <v>111</v>
      </c>
      <c r="AU158" s="145" t="s">
        <v>74</v>
      </c>
      <c r="AY158" s="14" t="s">
        <v>107</v>
      </c>
      <c r="BE158" s="146">
        <f t="shared" si="4"/>
        <v>0</v>
      </c>
      <c r="BF158" s="146">
        <f t="shared" si="5"/>
        <v>0</v>
      </c>
      <c r="BG158" s="146">
        <f t="shared" si="6"/>
        <v>0</v>
      </c>
      <c r="BH158" s="146">
        <f t="shared" si="7"/>
        <v>0</v>
      </c>
      <c r="BI158" s="146">
        <f t="shared" si="8"/>
        <v>0</v>
      </c>
      <c r="BJ158" s="14" t="s">
        <v>74</v>
      </c>
      <c r="BK158" s="146">
        <f t="shared" si="9"/>
        <v>0</v>
      </c>
      <c r="BL158" s="14" t="s">
        <v>190</v>
      </c>
      <c r="BM158" s="145" t="s">
        <v>470</v>
      </c>
    </row>
    <row r="159" spans="1:65" s="2" customFormat="1" ht="16.5" customHeight="1">
      <c r="A159" s="26"/>
      <c r="B159" s="133"/>
      <c r="C159" s="134" t="s">
        <v>140</v>
      </c>
      <c r="D159" s="134" t="s">
        <v>108</v>
      </c>
      <c r="E159" s="135" t="s">
        <v>215</v>
      </c>
      <c r="F159" s="136" t="s">
        <v>216</v>
      </c>
      <c r="G159" s="137" t="s">
        <v>217</v>
      </c>
      <c r="H159" s="138">
        <v>90.231999999999999</v>
      </c>
      <c r="I159" s="139"/>
      <c r="J159" s="139">
        <f>H159*I159</f>
        <v>0</v>
      </c>
      <c r="K159" s="140"/>
      <c r="L159" s="27"/>
      <c r="M159" s="141" t="s">
        <v>1</v>
      </c>
      <c r="N159" s="142" t="s">
        <v>32</v>
      </c>
      <c r="O159" s="143">
        <v>0</v>
      </c>
      <c r="P159" s="143">
        <f t="shared" si="1"/>
        <v>0</v>
      </c>
      <c r="Q159" s="143">
        <v>0</v>
      </c>
      <c r="R159" s="143">
        <f t="shared" si="2"/>
        <v>0</v>
      </c>
      <c r="S159" s="143">
        <v>0</v>
      </c>
      <c r="T159" s="144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178</v>
      </c>
      <c r="AT159" s="145" t="s">
        <v>108</v>
      </c>
      <c r="AU159" s="145" t="s">
        <v>74</v>
      </c>
      <c r="AY159" s="14" t="s">
        <v>107</v>
      </c>
      <c r="BE159" s="146">
        <f t="shared" si="4"/>
        <v>0</v>
      </c>
      <c r="BF159" s="146">
        <f t="shared" si="5"/>
        <v>0</v>
      </c>
      <c r="BG159" s="146">
        <f t="shared" si="6"/>
        <v>0</v>
      </c>
      <c r="BH159" s="146">
        <f t="shared" si="7"/>
        <v>0</v>
      </c>
      <c r="BI159" s="146">
        <f t="shared" si="8"/>
        <v>0</v>
      </c>
      <c r="BJ159" s="14" t="s">
        <v>74</v>
      </c>
      <c r="BK159" s="146">
        <f t="shared" si="9"/>
        <v>0</v>
      </c>
      <c r="BL159" s="14" t="s">
        <v>178</v>
      </c>
      <c r="BM159" s="145" t="s">
        <v>471</v>
      </c>
    </row>
    <row r="160" spans="1:65" s="2" customFormat="1" ht="16.5" customHeight="1">
      <c r="A160" s="26"/>
      <c r="B160" s="133"/>
      <c r="C160" s="134" t="s">
        <v>141</v>
      </c>
      <c r="D160" s="134" t="s">
        <v>108</v>
      </c>
      <c r="E160" s="135" t="s">
        <v>292</v>
      </c>
      <c r="F160" s="136" t="s">
        <v>219</v>
      </c>
      <c r="G160" s="137" t="s">
        <v>217</v>
      </c>
      <c r="H160" s="138">
        <v>90.231999999999999</v>
      </c>
      <c r="I160" s="139"/>
      <c r="J160" s="139">
        <f t="shared" ref="J160:J165" si="11">H160*I160</f>
        <v>0</v>
      </c>
      <c r="K160" s="140"/>
      <c r="L160" s="27"/>
      <c r="M160" s="141" t="s">
        <v>1</v>
      </c>
      <c r="N160" s="142" t="s">
        <v>32</v>
      </c>
      <c r="O160" s="143">
        <v>0</v>
      </c>
      <c r="P160" s="143">
        <f t="shared" si="1"/>
        <v>0</v>
      </c>
      <c r="Q160" s="143">
        <v>0</v>
      </c>
      <c r="R160" s="143">
        <f t="shared" si="2"/>
        <v>0</v>
      </c>
      <c r="S160" s="143">
        <v>0</v>
      </c>
      <c r="T160" s="144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5" t="s">
        <v>178</v>
      </c>
      <c r="AT160" s="145" t="s">
        <v>108</v>
      </c>
      <c r="AU160" s="145" t="s">
        <v>74</v>
      </c>
      <c r="AY160" s="14" t="s">
        <v>107</v>
      </c>
      <c r="BE160" s="146">
        <f t="shared" si="4"/>
        <v>0</v>
      </c>
      <c r="BF160" s="146">
        <f t="shared" si="5"/>
        <v>0</v>
      </c>
      <c r="BG160" s="146">
        <f t="shared" si="6"/>
        <v>0</v>
      </c>
      <c r="BH160" s="146">
        <f t="shared" si="7"/>
        <v>0</v>
      </c>
      <c r="BI160" s="146">
        <f t="shared" si="8"/>
        <v>0</v>
      </c>
      <c r="BJ160" s="14" t="s">
        <v>74</v>
      </c>
      <c r="BK160" s="146">
        <f t="shared" si="9"/>
        <v>0</v>
      </c>
      <c r="BL160" s="14" t="s">
        <v>178</v>
      </c>
      <c r="BM160" s="145" t="s">
        <v>472</v>
      </c>
    </row>
    <row r="161" spans="1:65" s="2" customFormat="1" ht="16.5" customHeight="1">
      <c r="A161" s="26"/>
      <c r="B161" s="133"/>
      <c r="C161" s="134" t="s">
        <v>142</v>
      </c>
      <c r="D161" s="134" t="s">
        <v>108</v>
      </c>
      <c r="E161" s="135" t="s">
        <v>222</v>
      </c>
      <c r="F161" s="136" t="s">
        <v>223</v>
      </c>
      <c r="G161" s="137" t="s">
        <v>217</v>
      </c>
      <c r="H161" s="138">
        <v>90.231999999999999</v>
      </c>
      <c r="I161" s="139"/>
      <c r="J161" s="139">
        <f t="shared" si="11"/>
        <v>0</v>
      </c>
      <c r="K161" s="140"/>
      <c r="L161" s="27"/>
      <c r="M161" s="141" t="s">
        <v>1</v>
      </c>
      <c r="N161" s="142" t="s">
        <v>32</v>
      </c>
      <c r="O161" s="143">
        <v>0</v>
      </c>
      <c r="P161" s="143">
        <f t="shared" si="1"/>
        <v>0</v>
      </c>
      <c r="Q161" s="143">
        <v>0</v>
      </c>
      <c r="R161" s="143">
        <f t="shared" si="2"/>
        <v>0</v>
      </c>
      <c r="S161" s="143">
        <v>0</v>
      </c>
      <c r="T161" s="144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5" t="s">
        <v>178</v>
      </c>
      <c r="AT161" s="145" t="s">
        <v>108</v>
      </c>
      <c r="AU161" s="145" t="s">
        <v>74</v>
      </c>
      <c r="AY161" s="14" t="s">
        <v>107</v>
      </c>
      <c r="BE161" s="146">
        <f t="shared" si="4"/>
        <v>0</v>
      </c>
      <c r="BF161" s="146">
        <f t="shared" si="5"/>
        <v>0</v>
      </c>
      <c r="BG161" s="146">
        <f t="shared" si="6"/>
        <v>0</v>
      </c>
      <c r="BH161" s="146">
        <f t="shared" si="7"/>
        <v>0</v>
      </c>
      <c r="BI161" s="146">
        <f t="shared" si="8"/>
        <v>0</v>
      </c>
      <c r="BJ161" s="14" t="s">
        <v>74</v>
      </c>
      <c r="BK161" s="146">
        <f t="shared" si="9"/>
        <v>0</v>
      </c>
      <c r="BL161" s="14" t="s">
        <v>178</v>
      </c>
      <c r="BM161" s="145" t="s">
        <v>473</v>
      </c>
    </row>
    <row r="162" spans="1:65" s="2" customFormat="1" ht="16.5" customHeight="1">
      <c r="A162" s="26"/>
      <c r="B162" s="133"/>
      <c r="C162" s="134" t="s">
        <v>143</v>
      </c>
      <c r="D162" s="134" t="s">
        <v>108</v>
      </c>
      <c r="E162" s="135" t="s">
        <v>226</v>
      </c>
      <c r="F162" s="136" t="s">
        <v>226</v>
      </c>
      <c r="G162" s="137" t="s">
        <v>217</v>
      </c>
      <c r="H162" s="138">
        <v>90.231999999999999</v>
      </c>
      <c r="I162" s="139"/>
      <c r="J162" s="139">
        <f t="shared" si="11"/>
        <v>0</v>
      </c>
      <c r="K162" s="140"/>
      <c r="L162" s="27"/>
      <c r="M162" s="141" t="s">
        <v>1</v>
      </c>
      <c r="N162" s="142" t="s">
        <v>32</v>
      </c>
      <c r="O162" s="143">
        <v>0</v>
      </c>
      <c r="P162" s="143">
        <f t="shared" si="1"/>
        <v>0</v>
      </c>
      <c r="Q162" s="143">
        <v>0</v>
      </c>
      <c r="R162" s="143">
        <f t="shared" si="2"/>
        <v>0</v>
      </c>
      <c r="S162" s="143">
        <v>0</v>
      </c>
      <c r="T162" s="144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178</v>
      </c>
      <c r="AT162" s="145" t="s">
        <v>108</v>
      </c>
      <c r="AU162" s="145" t="s">
        <v>74</v>
      </c>
      <c r="AY162" s="14" t="s">
        <v>107</v>
      </c>
      <c r="BE162" s="146">
        <f t="shared" si="4"/>
        <v>0</v>
      </c>
      <c r="BF162" s="146">
        <f t="shared" si="5"/>
        <v>0</v>
      </c>
      <c r="BG162" s="146">
        <f t="shared" si="6"/>
        <v>0</v>
      </c>
      <c r="BH162" s="146">
        <f t="shared" si="7"/>
        <v>0</v>
      </c>
      <c r="BI162" s="146">
        <f t="shared" si="8"/>
        <v>0</v>
      </c>
      <c r="BJ162" s="14" t="s">
        <v>74</v>
      </c>
      <c r="BK162" s="146">
        <f t="shared" si="9"/>
        <v>0</v>
      </c>
      <c r="BL162" s="14" t="s">
        <v>178</v>
      </c>
      <c r="BM162" s="145" t="s">
        <v>474</v>
      </c>
    </row>
    <row r="163" spans="1:65" s="2" customFormat="1" ht="16.5" customHeight="1">
      <c r="A163" s="26"/>
      <c r="B163" s="133"/>
      <c r="C163" s="134" t="s">
        <v>144</v>
      </c>
      <c r="D163" s="134" t="s">
        <v>108</v>
      </c>
      <c r="E163" s="135" t="s">
        <v>228</v>
      </c>
      <c r="F163" s="136" t="s">
        <v>229</v>
      </c>
      <c r="G163" s="137" t="s">
        <v>217</v>
      </c>
      <c r="H163" s="138">
        <v>58.210999999999999</v>
      </c>
      <c r="I163" s="139"/>
      <c r="J163" s="139">
        <f t="shared" si="11"/>
        <v>0</v>
      </c>
      <c r="K163" s="140"/>
      <c r="L163" s="27"/>
      <c r="M163" s="141" t="s">
        <v>1</v>
      </c>
      <c r="N163" s="142" t="s">
        <v>32</v>
      </c>
      <c r="O163" s="143">
        <v>0</v>
      </c>
      <c r="P163" s="143">
        <f t="shared" si="1"/>
        <v>0</v>
      </c>
      <c r="Q163" s="143">
        <v>0</v>
      </c>
      <c r="R163" s="143">
        <f t="shared" si="2"/>
        <v>0</v>
      </c>
      <c r="S163" s="143">
        <v>0</v>
      </c>
      <c r="T163" s="144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5" t="s">
        <v>190</v>
      </c>
      <c r="AT163" s="145" t="s">
        <v>108</v>
      </c>
      <c r="AU163" s="145" t="s">
        <v>74</v>
      </c>
      <c r="AY163" s="14" t="s">
        <v>107</v>
      </c>
      <c r="BE163" s="146">
        <f t="shared" si="4"/>
        <v>0</v>
      </c>
      <c r="BF163" s="146">
        <f t="shared" si="5"/>
        <v>0</v>
      </c>
      <c r="BG163" s="146">
        <f t="shared" si="6"/>
        <v>0</v>
      </c>
      <c r="BH163" s="146">
        <f t="shared" si="7"/>
        <v>0</v>
      </c>
      <c r="BI163" s="146">
        <f t="shared" si="8"/>
        <v>0</v>
      </c>
      <c r="BJ163" s="14" t="s">
        <v>74</v>
      </c>
      <c r="BK163" s="146">
        <f t="shared" si="9"/>
        <v>0</v>
      </c>
      <c r="BL163" s="14" t="s">
        <v>190</v>
      </c>
      <c r="BM163" s="145" t="s">
        <v>475</v>
      </c>
    </row>
    <row r="164" spans="1:65" s="2" customFormat="1" ht="16.5" customHeight="1">
      <c r="A164" s="26"/>
      <c r="B164" s="133"/>
      <c r="C164" s="134" t="s">
        <v>145</v>
      </c>
      <c r="D164" s="134" t="s">
        <v>108</v>
      </c>
      <c r="E164" s="135" t="s">
        <v>231</v>
      </c>
      <c r="F164" s="136" t="s">
        <v>232</v>
      </c>
      <c r="G164" s="137" t="s">
        <v>217</v>
      </c>
      <c r="H164" s="138">
        <v>90.231999999999999</v>
      </c>
      <c r="I164" s="139"/>
      <c r="J164" s="139">
        <f t="shared" si="11"/>
        <v>0</v>
      </c>
      <c r="K164" s="140"/>
      <c r="L164" s="27"/>
      <c r="M164" s="141" t="s">
        <v>1</v>
      </c>
      <c r="N164" s="142" t="s">
        <v>32</v>
      </c>
      <c r="O164" s="143">
        <v>0</v>
      </c>
      <c r="P164" s="143">
        <f t="shared" si="1"/>
        <v>0</v>
      </c>
      <c r="Q164" s="143">
        <v>0</v>
      </c>
      <c r="R164" s="143">
        <f t="shared" si="2"/>
        <v>0</v>
      </c>
      <c r="S164" s="143">
        <v>0</v>
      </c>
      <c r="T164" s="144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5" t="s">
        <v>178</v>
      </c>
      <c r="AT164" s="145" t="s">
        <v>108</v>
      </c>
      <c r="AU164" s="145" t="s">
        <v>74</v>
      </c>
      <c r="AY164" s="14" t="s">
        <v>107</v>
      </c>
      <c r="BE164" s="146">
        <f t="shared" si="4"/>
        <v>0</v>
      </c>
      <c r="BF164" s="146">
        <f t="shared" si="5"/>
        <v>0</v>
      </c>
      <c r="BG164" s="146">
        <f t="shared" si="6"/>
        <v>0</v>
      </c>
      <c r="BH164" s="146">
        <f t="shared" si="7"/>
        <v>0</v>
      </c>
      <c r="BI164" s="146">
        <f t="shared" si="8"/>
        <v>0</v>
      </c>
      <c r="BJ164" s="14" t="s">
        <v>74</v>
      </c>
      <c r="BK164" s="146">
        <f t="shared" si="9"/>
        <v>0</v>
      </c>
      <c r="BL164" s="14" t="s">
        <v>178</v>
      </c>
      <c r="BM164" s="145" t="s">
        <v>476</v>
      </c>
    </row>
    <row r="165" spans="1:65" s="2" customFormat="1" ht="16.5" customHeight="1">
      <c r="A165" s="26"/>
      <c r="B165" s="133"/>
      <c r="C165" s="134" t="s">
        <v>146</v>
      </c>
      <c r="D165" s="134" t="s">
        <v>108</v>
      </c>
      <c r="E165" s="135" t="s">
        <v>234</v>
      </c>
      <c r="F165" s="136" t="s">
        <v>235</v>
      </c>
      <c r="G165" s="137" t="s">
        <v>217</v>
      </c>
      <c r="H165" s="138">
        <v>90.231999999999999</v>
      </c>
      <c r="I165" s="139"/>
      <c r="J165" s="139">
        <f t="shared" si="11"/>
        <v>0</v>
      </c>
      <c r="K165" s="140"/>
      <c r="L165" s="27"/>
      <c r="M165" s="141" t="s">
        <v>1</v>
      </c>
      <c r="N165" s="142" t="s">
        <v>32</v>
      </c>
      <c r="O165" s="143">
        <v>0</v>
      </c>
      <c r="P165" s="143">
        <f t="shared" si="1"/>
        <v>0</v>
      </c>
      <c r="Q165" s="143">
        <v>0</v>
      </c>
      <c r="R165" s="143">
        <f t="shared" si="2"/>
        <v>0</v>
      </c>
      <c r="S165" s="143">
        <v>0</v>
      </c>
      <c r="T165" s="144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5" t="s">
        <v>178</v>
      </c>
      <c r="AT165" s="145" t="s">
        <v>108</v>
      </c>
      <c r="AU165" s="145" t="s">
        <v>74</v>
      </c>
      <c r="AY165" s="14" t="s">
        <v>107</v>
      </c>
      <c r="BE165" s="146">
        <f t="shared" si="4"/>
        <v>0</v>
      </c>
      <c r="BF165" s="146">
        <f t="shared" si="5"/>
        <v>0</v>
      </c>
      <c r="BG165" s="146">
        <f t="shared" si="6"/>
        <v>0</v>
      </c>
      <c r="BH165" s="146">
        <f t="shared" si="7"/>
        <v>0</v>
      </c>
      <c r="BI165" s="146">
        <f t="shared" si="8"/>
        <v>0</v>
      </c>
      <c r="BJ165" s="14" t="s">
        <v>74</v>
      </c>
      <c r="BK165" s="146">
        <f t="shared" si="9"/>
        <v>0</v>
      </c>
      <c r="BL165" s="14" t="s">
        <v>178</v>
      </c>
      <c r="BM165" s="145" t="s">
        <v>477</v>
      </c>
    </row>
    <row r="166" spans="1:65" s="11" customFormat="1" ht="22.9" customHeight="1">
      <c r="B166" s="123"/>
      <c r="D166" s="124" t="s">
        <v>65</v>
      </c>
      <c r="E166" s="163" t="s">
        <v>478</v>
      </c>
      <c r="F166" s="163" t="s">
        <v>479</v>
      </c>
      <c r="J166" s="164">
        <f>SUM(J167:J168)</f>
        <v>0</v>
      </c>
      <c r="L166" s="123"/>
      <c r="M166" s="127"/>
      <c r="N166" s="128"/>
      <c r="O166" s="128"/>
      <c r="P166" s="129">
        <f>SUM(P167:P168)</f>
        <v>0.96823999999999999</v>
      </c>
      <c r="Q166" s="128"/>
      <c r="R166" s="129">
        <f>SUM(R167:R168)</f>
        <v>5.0400000000000002E-3</v>
      </c>
      <c r="S166" s="128"/>
      <c r="T166" s="130">
        <f>SUM(T167:T168)</f>
        <v>0</v>
      </c>
      <c r="AR166" s="124" t="s">
        <v>113</v>
      </c>
      <c r="AT166" s="131" t="s">
        <v>65</v>
      </c>
      <c r="AU166" s="131" t="s">
        <v>71</v>
      </c>
      <c r="AY166" s="124" t="s">
        <v>107</v>
      </c>
      <c r="BK166" s="132">
        <f>SUM(BK167:BK168)</f>
        <v>0</v>
      </c>
    </row>
    <row r="167" spans="1:65" s="2" customFormat="1" ht="21.75" customHeight="1">
      <c r="A167" s="26"/>
      <c r="B167" s="133"/>
      <c r="C167" s="134" t="s">
        <v>147</v>
      </c>
      <c r="D167" s="134" t="s">
        <v>108</v>
      </c>
      <c r="E167" s="135" t="s">
        <v>480</v>
      </c>
      <c r="F167" s="136" t="s">
        <v>481</v>
      </c>
      <c r="G167" s="137" t="s">
        <v>109</v>
      </c>
      <c r="H167" s="138">
        <v>8</v>
      </c>
      <c r="I167" s="139"/>
      <c r="J167" s="139">
        <f>H167*I167</f>
        <v>0</v>
      </c>
      <c r="K167" s="140"/>
      <c r="L167" s="27"/>
      <c r="M167" s="141" t="s">
        <v>1</v>
      </c>
      <c r="N167" s="142" t="s">
        <v>32</v>
      </c>
      <c r="O167" s="143">
        <v>0.12103</v>
      </c>
      <c r="P167" s="143">
        <f>O167*H167</f>
        <v>0.96823999999999999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5" t="s">
        <v>178</v>
      </c>
      <c r="AT167" s="145" t="s">
        <v>108</v>
      </c>
      <c r="AU167" s="145" t="s">
        <v>74</v>
      </c>
      <c r="AY167" s="14" t="s">
        <v>107</v>
      </c>
      <c r="BE167" s="146">
        <f>IF(N167="základná",J167,0)</f>
        <v>0</v>
      </c>
      <c r="BF167" s="146">
        <f>IF(N167="znížená",J167,0)</f>
        <v>0</v>
      </c>
      <c r="BG167" s="146">
        <f>IF(N167="zákl. prenesená",J167,0)</f>
        <v>0</v>
      </c>
      <c r="BH167" s="146">
        <f>IF(N167="zníž. prenesená",J167,0)</f>
        <v>0</v>
      </c>
      <c r="BI167" s="146">
        <f>IF(N167="nulová",J167,0)</f>
        <v>0</v>
      </c>
      <c r="BJ167" s="14" t="s">
        <v>74</v>
      </c>
      <c r="BK167" s="146">
        <f>ROUND(I167*H167,2)</f>
        <v>0</v>
      </c>
      <c r="BL167" s="14" t="s">
        <v>178</v>
      </c>
      <c r="BM167" s="145" t="s">
        <v>482</v>
      </c>
    </row>
    <row r="168" spans="1:65" s="2" customFormat="1" ht="16.5" customHeight="1">
      <c r="A168" s="26"/>
      <c r="B168" s="133"/>
      <c r="C168" s="147" t="s">
        <v>148</v>
      </c>
      <c r="D168" s="147" t="s">
        <v>111</v>
      </c>
      <c r="E168" s="148" t="s">
        <v>483</v>
      </c>
      <c r="F168" s="149" t="s">
        <v>484</v>
      </c>
      <c r="G168" s="150" t="s">
        <v>109</v>
      </c>
      <c r="H168" s="151">
        <v>8</v>
      </c>
      <c r="I168" s="152"/>
      <c r="J168" s="152">
        <f>H168*I168</f>
        <v>0</v>
      </c>
      <c r="K168" s="153"/>
      <c r="L168" s="154"/>
      <c r="M168" s="155" t="s">
        <v>1</v>
      </c>
      <c r="N168" s="156" t="s">
        <v>32</v>
      </c>
      <c r="O168" s="143">
        <v>0</v>
      </c>
      <c r="P168" s="143">
        <f>O168*H168</f>
        <v>0</v>
      </c>
      <c r="Q168" s="143">
        <v>6.3000000000000003E-4</v>
      </c>
      <c r="R168" s="143">
        <f>Q168*H168</f>
        <v>5.0400000000000002E-3</v>
      </c>
      <c r="S168" s="143">
        <v>0</v>
      </c>
      <c r="T168" s="144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5" t="s">
        <v>190</v>
      </c>
      <c r="AT168" s="145" t="s">
        <v>111</v>
      </c>
      <c r="AU168" s="145" t="s">
        <v>74</v>
      </c>
      <c r="AY168" s="14" t="s">
        <v>107</v>
      </c>
      <c r="BE168" s="146">
        <f>IF(N168="základná",J168,0)</f>
        <v>0</v>
      </c>
      <c r="BF168" s="146">
        <f>IF(N168="znížená",J168,0)</f>
        <v>0</v>
      </c>
      <c r="BG168" s="146">
        <f>IF(N168="zákl. prenesená",J168,0)</f>
        <v>0</v>
      </c>
      <c r="BH168" s="146">
        <f>IF(N168="zníž. prenesená",J168,0)</f>
        <v>0</v>
      </c>
      <c r="BI168" s="146">
        <f>IF(N168="nulová",J168,0)</f>
        <v>0</v>
      </c>
      <c r="BJ168" s="14" t="s">
        <v>74</v>
      </c>
      <c r="BK168" s="146">
        <f>ROUND(I168*H168,2)</f>
        <v>0</v>
      </c>
      <c r="BL168" s="14" t="s">
        <v>190</v>
      </c>
      <c r="BM168" s="145" t="s">
        <v>485</v>
      </c>
    </row>
    <row r="169" spans="1:65" s="11" customFormat="1" ht="22.9" customHeight="1">
      <c r="B169" s="123"/>
      <c r="D169" s="124" t="s">
        <v>65</v>
      </c>
      <c r="E169" s="163" t="s">
        <v>237</v>
      </c>
      <c r="F169" s="163" t="s">
        <v>238</v>
      </c>
      <c r="J169" s="164">
        <f>SUM(J170:J195)</f>
        <v>0</v>
      </c>
      <c r="L169" s="123"/>
      <c r="M169" s="127"/>
      <c r="N169" s="128"/>
      <c r="O169" s="128"/>
      <c r="P169" s="129">
        <f>SUM(P170:P195)</f>
        <v>83.038344659999993</v>
      </c>
      <c r="Q169" s="128"/>
      <c r="R169" s="129">
        <f>SUM(R170:R195)</f>
        <v>26.881321</v>
      </c>
      <c r="S169" s="128"/>
      <c r="T169" s="130">
        <f>SUM(T170:T195)</f>
        <v>0</v>
      </c>
      <c r="AR169" s="124" t="s">
        <v>113</v>
      </c>
      <c r="AT169" s="131" t="s">
        <v>65</v>
      </c>
      <c r="AU169" s="131" t="s">
        <v>71</v>
      </c>
      <c r="AY169" s="124" t="s">
        <v>107</v>
      </c>
      <c r="BK169" s="132">
        <f>SUM(BK170:BK195)</f>
        <v>0</v>
      </c>
    </row>
    <row r="170" spans="1:65" s="2" customFormat="1" ht="21.75" customHeight="1">
      <c r="A170" s="26"/>
      <c r="B170" s="133"/>
      <c r="C170" s="134" t="s">
        <v>149</v>
      </c>
      <c r="D170" s="134" t="s">
        <v>108</v>
      </c>
      <c r="E170" s="135" t="s">
        <v>486</v>
      </c>
      <c r="F170" s="136" t="s">
        <v>487</v>
      </c>
      <c r="G170" s="137" t="s">
        <v>241</v>
      </c>
      <c r="H170" s="138">
        <v>6.2E-2</v>
      </c>
      <c r="I170" s="139"/>
      <c r="J170" s="139">
        <f>H170*I170</f>
        <v>0</v>
      </c>
      <c r="K170" s="140"/>
      <c r="L170" s="27"/>
      <c r="M170" s="141" t="s">
        <v>1</v>
      </c>
      <c r="N170" s="142" t="s">
        <v>32</v>
      </c>
      <c r="O170" s="143">
        <v>2.9644300000000001</v>
      </c>
      <c r="P170" s="143">
        <f t="shared" ref="P170:P195" si="12">O170*H170</f>
        <v>0.18379466</v>
      </c>
      <c r="Q170" s="143">
        <v>0</v>
      </c>
      <c r="R170" s="143">
        <f t="shared" ref="R170:R195" si="13">Q170*H170</f>
        <v>0</v>
      </c>
      <c r="S170" s="143">
        <v>0</v>
      </c>
      <c r="T170" s="144">
        <f t="shared" ref="T170:T195" si="14"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5" t="s">
        <v>178</v>
      </c>
      <c r="AT170" s="145" t="s">
        <v>108</v>
      </c>
      <c r="AU170" s="145" t="s">
        <v>74</v>
      </c>
      <c r="AY170" s="14" t="s">
        <v>107</v>
      </c>
      <c r="BE170" s="146">
        <f t="shared" ref="BE170:BE195" si="15">IF(N170="základná",J170,0)</f>
        <v>0</v>
      </c>
      <c r="BF170" s="146">
        <f t="shared" ref="BF170:BF195" si="16">IF(N170="znížená",J170,0)</f>
        <v>0</v>
      </c>
      <c r="BG170" s="146">
        <f t="shared" ref="BG170:BG195" si="17">IF(N170="zákl. prenesená",J170,0)</f>
        <v>0</v>
      </c>
      <c r="BH170" s="146">
        <f t="shared" ref="BH170:BH195" si="18">IF(N170="zníž. prenesená",J170,0)</f>
        <v>0</v>
      </c>
      <c r="BI170" s="146">
        <f t="shared" ref="BI170:BI195" si="19">IF(N170="nulová",J170,0)</f>
        <v>0</v>
      </c>
      <c r="BJ170" s="14" t="s">
        <v>74</v>
      </c>
      <c r="BK170" s="146">
        <f t="shared" ref="BK170:BK195" si="20">ROUND(I170*H170,2)</f>
        <v>0</v>
      </c>
      <c r="BL170" s="14" t="s">
        <v>178</v>
      </c>
      <c r="BM170" s="145" t="s">
        <v>488</v>
      </c>
    </row>
    <row r="171" spans="1:65" s="2" customFormat="1" ht="16.5" customHeight="1">
      <c r="A171" s="26"/>
      <c r="B171" s="133"/>
      <c r="C171" s="147" t="s">
        <v>150</v>
      </c>
      <c r="D171" s="147" t="s">
        <v>111</v>
      </c>
      <c r="E171" s="148" t="s">
        <v>489</v>
      </c>
      <c r="F171" s="149" t="s">
        <v>490</v>
      </c>
      <c r="G171" s="150" t="s">
        <v>162</v>
      </c>
      <c r="H171" s="151">
        <v>3.1E-2</v>
      </c>
      <c r="I171" s="152"/>
      <c r="J171" s="152">
        <f>H171*I171</f>
        <v>0</v>
      </c>
      <c r="K171" s="153"/>
      <c r="L171" s="154"/>
      <c r="M171" s="155" t="s">
        <v>1</v>
      </c>
      <c r="N171" s="156" t="s">
        <v>32</v>
      </c>
      <c r="O171" s="143">
        <v>0</v>
      </c>
      <c r="P171" s="143">
        <f t="shared" si="12"/>
        <v>0</v>
      </c>
      <c r="Q171" s="143">
        <v>1E-3</v>
      </c>
      <c r="R171" s="143">
        <f t="shared" si="13"/>
        <v>3.1000000000000001E-5</v>
      </c>
      <c r="S171" s="143">
        <v>0</v>
      </c>
      <c r="T171" s="144">
        <f t="shared" si="14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5" t="s">
        <v>190</v>
      </c>
      <c r="AT171" s="145" t="s">
        <v>111</v>
      </c>
      <c r="AU171" s="145" t="s">
        <v>74</v>
      </c>
      <c r="AY171" s="14" t="s">
        <v>107</v>
      </c>
      <c r="BE171" s="146">
        <f t="shared" si="15"/>
        <v>0</v>
      </c>
      <c r="BF171" s="146">
        <f t="shared" si="16"/>
        <v>0</v>
      </c>
      <c r="BG171" s="146">
        <f t="shared" si="17"/>
        <v>0</v>
      </c>
      <c r="BH171" s="146">
        <f t="shared" si="18"/>
        <v>0</v>
      </c>
      <c r="BI171" s="146">
        <f t="shared" si="19"/>
        <v>0</v>
      </c>
      <c r="BJ171" s="14" t="s">
        <v>74</v>
      </c>
      <c r="BK171" s="146">
        <f t="shared" si="20"/>
        <v>0</v>
      </c>
      <c r="BL171" s="14" t="s">
        <v>190</v>
      </c>
      <c r="BM171" s="145" t="s">
        <v>491</v>
      </c>
    </row>
    <row r="172" spans="1:65" s="2" customFormat="1" ht="21.75" customHeight="1">
      <c r="A172" s="26"/>
      <c r="B172" s="133"/>
      <c r="C172" s="134" t="s">
        <v>151</v>
      </c>
      <c r="D172" s="134" t="s">
        <v>108</v>
      </c>
      <c r="E172" s="135" t="s">
        <v>492</v>
      </c>
      <c r="F172" s="136" t="s">
        <v>493</v>
      </c>
      <c r="G172" s="137" t="s">
        <v>109</v>
      </c>
      <c r="H172" s="138">
        <v>1</v>
      </c>
      <c r="I172" s="139"/>
      <c r="J172" s="139">
        <f>H172*I172</f>
        <v>0</v>
      </c>
      <c r="K172" s="140"/>
      <c r="L172" s="27"/>
      <c r="M172" s="141" t="s">
        <v>1</v>
      </c>
      <c r="N172" s="142" t="s">
        <v>32</v>
      </c>
      <c r="O172" s="143">
        <v>2.73</v>
      </c>
      <c r="P172" s="143">
        <f t="shared" si="12"/>
        <v>2.73</v>
      </c>
      <c r="Q172" s="143">
        <v>0</v>
      </c>
      <c r="R172" s="143">
        <f t="shared" si="13"/>
        <v>0</v>
      </c>
      <c r="S172" s="143">
        <v>0</v>
      </c>
      <c r="T172" s="144">
        <f t="shared" si="14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5" t="s">
        <v>178</v>
      </c>
      <c r="AT172" s="145" t="s">
        <v>108</v>
      </c>
      <c r="AU172" s="145" t="s">
        <v>74</v>
      </c>
      <c r="AY172" s="14" t="s">
        <v>107</v>
      </c>
      <c r="BE172" s="146">
        <f t="shared" si="15"/>
        <v>0</v>
      </c>
      <c r="BF172" s="146">
        <f t="shared" si="16"/>
        <v>0</v>
      </c>
      <c r="BG172" s="146">
        <f t="shared" si="17"/>
        <v>0</v>
      </c>
      <c r="BH172" s="146">
        <f t="shared" si="18"/>
        <v>0</v>
      </c>
      <c r="BI172" s="146">
        <f t="shared" si="19"/>
        <v>0</v>
      </c>
      <c r="BJ172" s="14" t="s">
        <v>74</v>
      </c>
      <c r="BK172" s="146">
        <f t="shared" si="20"/>
        <v>0</v>
      </c>
      <c r="BL172" s="14" t="s">
        <v>178</v>
      </c>
      <c r="BM172" s="145" t="s">
        <v>494</v>
      </c>
    </row>
    <row r="173" spans="1:65" s="2" customFormat="1" ht="16.5" customHeight="1">
      <c r="A173" s="26"/>
      <c r="B173" s="133"/>
      <c r="C173" s="134" t="s">
        <v>152</v>
      </c>
      <c r="D173" s="134" t="s">
        <v>108</v>
      </c>
      <c r="E173" s="135" t="s">
        <v>243</v>
      </c>
      <c r="F173" s="136" t="s">
        <v>244</v>
      </c>
      <c r="G173" s="137" t="s">
        <v>109</v>
      </c>
      <c r="H173" s="138">
        <v>3</v>
      </c>
      <c r="I173" s="139"/>
      <c r="J173" s="139">
        <f t="shared" ref="J173:J178" si="21">H173*I173</f>
        <v>0</v>
      </c>
      <c r="K173" s="140"/>
      <c r="L173" s="27"/>
      <c r="M173" s="141" t="s">
        <v>1</v>
      </c>
      <c r="N173" s="142" t="s">
        <v>32</v>
      </c>
      <c r="O173" s="143">
        <v>0.57979999999999998</v>
      </c>
      <c r="P173" s="143">
        <f t="shared" si="12"/>
        <v>1.7393999999999998</v>
      </c>
      <c r="Q173" s="143">
        <v>0</v>
      </c>
      <c r="R173" s="143">
        <f t="shared" si="13"/>
        <v>0</v>
      </c>
      <c r="S173" s="143">
        <v>0</v>
      </c>
      <c r="T173" s="144">
        <f t="shared" si="14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5" t="s">
        <v>178</v>
      </c>
      <c r="AT173" s="145" t="s">
        <v>108</v>
      </c>
      <c r="AU173" s="145" t="s">
        <v>74</v>
      </c>
      <c r="AY173" s="14" t="s">
        <v>107</v>
      </c>
      <c r="BE173" s="146">
        <f t="shared" si="15"/>
        <v>0</v>
      </c>
      <c r="BF173" s="146">
        <f t="shared" si="16"/>
        <v>0</v>
      </c>
      <c r="BG173" s="146">
        <f t="shared" si="17"/>
        <v>0</v>
      </c>
      <c r="BH173" s="146">
        <f t="shared" si="18"/>
        <v>0</v>
      </c>
      <c r="BI173" s="146">
        <f t="shared" si="19"/>
        <v>0</v>
      </c>
      <c r="BJ173" s="14" t="s">
        <v>74</v>
      </c>
      <c r="BK173" s="146">
        <f t="shared" si="20"/>
        <v>0</v>
      </c>
      <c r="BL173" s="14" t="s">
        <v>178</v>
      </c>
      <c r="BM173" s="145" t="s">
        <v>495</v>
      </c>
    </row>
    <row r="174" spans="1:65" s="2" customFormat="1" ht="16.5" customHeight="1">
      <c r="A174" s="26"/>
      <c r="B174" s="133"/>
      <c r="C174" s="134" t="s">
        <v>153</v>
      </c>
      <c r="D174" s="134" t="s">
        <v>108</v>
      </c>
      <c r="E174" s="135" t="s">
        <v>246</v>
      </c>
      <c r="F174" s="136" t="s">
        <v>247</v>
      </c>
      <c r="G174" s="137" t="s">
        <v>109</v>
      </c>
      <c r="H174" s="138">
        <v>3</v>
      </c>
      <c r="I174" s="139"/>
      <c r="J174" s="139">
        <f t="shared" si="21"/>
        <v>0</v>
      </c>
      <c r="K174" s="140"/>
      <c r="L174" s="27"/>
      <c r="M174" s="141" t="s">
        <v>1</v>
      </c>
      <c r="N174" s="142" t="s">
        <v>32</v>
      </c>
      <c r="O174" s="143">
        <v>0.57979999999999998</v>
      </c>
      <c r="P174" s="143">
        <f t="shared" si="12"/>
        <v>1.7393999999999998</v>
      </c>
      <c r="Q174" s="143">
        <v>0</v>
      </c>
      <c r="R174" s="143">
        <f t="shared" si="13"/>
        <v>0</v>
      </c>
      <c r="S174" s="143">
        <v>0</v>
      </c>
      <c r="T174" s="144">
        <f t="shared" si="14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5" t="s">
        <v>178</v>
      </c>
      <c r="AT174" s="145" t="s">
        <v>108</v>
      </c>
      <c r="AU174" s="145" t="s">
        <v>74</v>
      </c>
      <c r="AY174" s="14" t="s">
        <v>107</v>
      </c>
      <c r="BE174" s="146">
        <f t="shared" si="15"/>
        <v>0</v>
      </c>
      <c r="BF174" s="146">
        <f t="shared" si="16"/>
        <v>0</v>
      </c>
      <c r="BG174" s="146">
        <f t="shared" si="17"/>
        <v>0</v>
      </c>
      <c r="BH174" s="146">
        <f t="shared" si="18"/>
        <v>0</v>
      </c>
      <c r="BI174" s="146">
        <f t="shared" si="19"/>
        <v>0</v>
      </c>
      <c r="BJ174" s="14" t="s">
        <v>74</v>
      </c>
      <c r="BK174" s="146">
        <f t="shared" si="20"/>
        <v>0</v>
      </c>
      <c r="BL174" s="14" t="s">
        <v>178</v>
      </c>
      <c r="BM174" s="145" t="s">
        <v>496</v>
      </c>
    </row>
    <row r="175" spans="1:65" s="2" customFormat="1" ht="21.75" customHeight="1">
      <c r="A175" s="26"/>
      <c r="B175" s="133"/>
      <c r="C175" s="134" t="s">
        <v>154</v>
      </c>
      <c r="D175" s="134" t="s">
        <v>108</v>
      </c>
      <c r="E175" s="135" t="s">
        <v>497</v>
      </c>
      <c r="F175" s="136" t="s">
        <v>498</v>
      </c>
      <c r="G175" s="137" t="s">
        <v>197</v>
      </c>
      <c r="H175" s="138">
        <v>55</v>
      </c>
      <c r="I175" s="139"/>
      <c r="J175" s="139">
        <f t="shared" si="21"/>
        <v>0</v>
      </c>
      <c r="K175" s="140"/>
      <c r="L175" s="27"/>
      <c r="M175" s="141" t="s">
        <v>1</v>
      </c>
      <c r="N175" s="142" t="s">
        <v>32</v>
      </c>
      <c r="O175" s="143">
        <v>0.57330000000000003</v>
      </c>
      <c r="P175" s="143">
        <f t="shared" si="12"/>
        <v>31.531500000000001</v>
      </c>
      <c r="Q175" s="143">
        <v>0</v>
      </c>
      <c r="R175" s="143">
        <f t="shared" si="13"/>
        <v>0</v>
      </c>
      <c r="S175" s="143">
        <v>0</v>
      </c>
      <c r="T175" s="144">
        <f t="shared" si="14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5" t="s">
        <v>178</v>
      </c>
      <c r="AT175" s="145" t="s">
        <v>108</v>
      </c>
      <c r="AU175" s="145" t="s">
        <v>74</v>
      </c>
      <c r="AY175" s="14" t="s">
        <v>107</v>
      </c>
      <c r="BE175" s="146">
        <f t="shared" si="15"/>
        <v>0</v>
      </c>
      <c r="BF175" s="146">
        <f t="shared" si="16"/>
        <v>0</v>
      </c>
      <c r="BG175" s="146">
        <f t="shared" si="17"/>
        <v>0</v>
      </c>
      <c r="BH175" s="146">
        <f t="shared" si="18"/>
        <v>0</v>
      </c>
      <c r="BI175" s="146">
        <f t="shared" si="19"/>
        <v>0</v>
      </c>
      <c r="BJ175" s="14" t="s">
        <v>74</v>
      </c>
      <c r="BK175" s="146">
        <f t="shared" si="20"/>
        <v>0</v>
      </c>
      <c r="BL175" s="14" t="s">
        <v>178</v>
      </c>
      <c r="BM175" s="145" t="s">
        <v>499</v>
      </c>
    </row>
    <row r="176" spans="1:65" s="2" customFormat="1" ht="21.75" customHeight="1">
      <c r="A176" s="26"/>
      <c r="B176" s="133"/>
      <c r="C176" s="134" t="s">
        <v>155</v>
      </c>
      <c r="D176" s="134" t="s">
        <v>108</v>
      </c>
      <c r="E176" s="135" t="s">
        <v>500</v>
      </c>
      <c r="F176" s="136" t="s">
        <v>501</v>
      </c>
      <c r="G176" s="137" t="s">
        <v>158</v>
      </c>
      <c r="H176" s="138">
        <v>26.4</v>
      </c>
      <c r="I176" s="139"/>
      <c r="J176" s="139">
        <f t="shared" si="21"/>
        <v>0</v>
      </c>
      <c r="K176" s="140"/>
      <c r="L176" s="27"/>
      <c r="M176" s="141" t="s">
        <v>1</v>
      </c>
      <c r="N176" s="142" t="s">
        <v>32</v>
      </c>
      <c r="O176" s="143">
        <v>0.5837</v>
      </c>
      <c r="P176" s="143">
        <f t="shared" si="12"/>
        <v>15.40968</v>
      </c>
      <c r="Q176" s="143">
        <v>0</v>
      </c>
      <c r="R176" s="143">
        <f t="shared" si="13"/>
        <v>0</v>
      </c>
      <c r="S176" s="143">
        <v>0</v>
      </c>
      <c r="T176" s="144">
        <f t="shared" si="14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5" t="s">
        <v>178</v>
      </c>
      <c r="AT176" s="145" t="s">
        <v>108</v>
      </c>
      <c r="AU176" s="145" t="s">
        <v>74</v>
      </c>
      <c r="AY176" s="14" t="s">
        <v>107</v>
      </c>
      <c r="BE176" s="146">
        <f t="shared" si="15"/>
        <v>0</v>
      </c>
      <c r="BF176" s="146">
        <f t="shared" si="16"/>
        <v>0</v>
      </c>
      <c r="BG176" s="146">
        <f t="shared" si="17"/>
        <v>0</v>
      </c>
      <c r="BH176" s="146">
        <f t="shared" si="18"/>
        <v>0</v>
      </c>
      <c r="BI176" s="146">
        <f t="shared" si="19"/>
        <v>0</v>
      </c>
      <c r="BJ176" s="14" t="s">
        <v>74</v>
      </c>
      <c r="BK176" s="146">
        <f t="shared" si="20"/>
        <v>0</v>
      </c>
      <c r="BL176" s="14" t="s">
        <v>178</v>
      </c>
      <c r="BM176" s="145" t="s">
        <v>502</v>
      </c>
    </row>
    <row r="177" spans="1:65" s="2" customFormat="1" ht="21.75" customHeight="1">
      <c r="A177" s="26"/>
      <c r="B177" s="133"/>
      <c r="C177" s="134" t="s">
        <v>156</v>
      </c>
      <c r="D177" s="134" t="s">
        <v>108</v>
      </c>
      <c r="E177" s="135" t="s">
        <v>258</v>
      </c>
      <c r="F177" s="136" t="s">
        <v>259</v>
      </c>
      <c r="G177" s="137" t="s">
        <v>158</v>
      </c>
      <c r="H177" s="138">
        <v>26.4</v>
      </c>
      <c r="I177" s="139"/>
      <c r="J177" s="139">
        <f t="shared" si="21"/>
        <v>0</v>
      </c>
      <c r="K177" s="140"/>
      <c r="L177" s="27"/>
      <c r="M177" s="141" t="s">
        <v>1</v>
      </c>
      <c r="N177" s="142" t="s">
        <v>32</v>
      </c>
      <c r="O177" s="143">
        <v>1.43E-2</v>
      </c>
      <c r="P177" s="143">
        <f t="shared" si="12"/>
        <v>0.37751999999999997</v>
      </c>
      <c r="Q177" s="143">
        <v>0</v>
      </c>
      <c r="R177" s="143">
        <f t="shared" si="13"/>
        <v>0</v>
      </c>
      <c r="S177" s="143">
        <v>0</v>
      </c>
      <c r="T177" s="144">
        <f t="shared" si="14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5" t="s">
        <v>178</v>
      </c>
      <c r="AT177" s="145" t="s">
        <v>108</v>
      </c>
      <c r="AU177" s="145" t="s">
        <v>74</v>
      </c>
      <c r="AY177" s="14" t="s">
        <v>107</v>
      </c>
      <c r="BE177" s="146">
        <f t="shared" si="15"/>
        <v>0</v>
      </c>
      <c r="BF177" s="146">
        <f t="shared" si="16"/>
        <v>0</v>
      </c>
      <c r="BG177" s="146">
        <f t="shared" si="17"/>
        <v>0</v>
      </c>
      <c r="BH177" s="146">
        <f t="shared" si="18"/>
        <v>0</v>
      </c>
      <c r="BI177" s="146">
        <f t="shared" si="19"/>
        <v>0</v>
      </c>
      <c r="BJ177" s="14" t="s">
        <v>74</v>
      </c>
      <c r="BK177" s="146">
        <f t="shared" si="20"/>
        <v>0</v>
      </c>
      <c r="BL177" s="14" t="s">
        <v>178</v>
      </c>
      <c r="BM177" s="145" t="s">
        <v>503</v>
      </c>
    </row>
    <row r="178" spans="1:65" s="2" customFormat="1" ht="33" customHeight="1">
      <c r="A178" s="26"/>
      <c r="B178" s="133"/>
      <c r="C178" s="134" t="s">
        <v>157</v>
      </c>
      <c r="D178" s="134" t="s">
        <v>108</v>
      </c>
      <c r="E178" s="135" t="s">
        <v>504</v>
      </c>
      <c r="F178" s="136" t="s">
        <v>505</v>
      </c>
      <c r="G178" s="137" t="s">
        <v>197</v>
      </c>
      <c r="H178" s="138">
        <v>55</v>
      </c>
      <c r="I178" s="139"/>
      <c r="J178" s="139">
        <f t="shared" si="21"/>
        <v>0</v>
      </c>
      <c r="K178" s="140"/>
      <c r="L178" s="27"/>
      <c r="M178" s="141" t="s">
        <v>1</v>
      </c>
      <c r="N178" s="142" t="s">
        <v>32</v>
      </c>
      <c r="O178" s="143">
        <v>0.1</v>
      </c>
      <c r="P178" s="143">
        <f t="shared" si="12"/>
        <v>5.5</v>
      </c>
      <c r="Q178" s="143">
        <v>0</v>
      </c>
      <c r="R178" s="143">
        <f t="shared" si="13"/>
        <v>0</v>
      </c>
      <c r="S178" s="143">
        <v>0</v>
      </c>
      <c r="T178" s="144">
        <f t="shared" si="14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5" t="s">
        <v>178</v>
      </c>
      <c r="AT178" s="145" t="s">
        <v>108</v>
      </c>
      <c r="AU178" s="145" t="s">
        <v>74</v>
      </c>
      <c r="AY178" s="14" t="s">
        <v>107</v>
      </c>
      <c r="BE178" s="146">
        <f t="shared" si="15"/>
        <v>0</v>
      </c>
      <c r="BF178" s="146">
        <f t="shared" si="16"/>
        <v>0</v>
      </c>
      <c r="BG178" s="146">
        <f t="shared" si="17"/>
        <v>0</v>
      </c>
      <c r="BH178" s="146">
        <f t="shared" si="18"/>
        <v>0</v>
      </c>
      <c r="BI178" s="146">
        <f t="shared" si="19"/>
        <v>0</v>
      </c>
      <c r="BJ178" s="14" t="s">
        <v>74</v>
      </c>
      <c r="BK178" s="146">
        <f t="shared" si="20"/>
        <v>0</v>
      </c>
      <c r="BL178" s="14" t="s">
        <v>178</v>
      </c>
      <c r="BM178" s="145" t="s">
        <v>506</v>
      </c>
    </row>
    <row r="179" spans="1:65" s="2" customFormat="1" ht="16.5" customHeight="1">
      <c r="A179" s="26"/>
      <c r="B179" s="133"/>
      <c r="C179" s="147" t="s">
        <v>159</v>
      </c>
      <c r="D179" s="147" t="s">
        <v>111</v>
      </c>
      <c r="E179" s="148" t="s">
        <v>264</v>
      </c>
      <c r="F179" s="149" t="s">
        <v>368</v>
      </c>
      <c r="G179" s="150" t="s">
        <v>266</v>
      </c>
      <c r="H179" s="151">
        <v>10.395</v>
      </c>
      <c r="I179" s="152"/>
      <c r="J179" s="152">
        <f t="shared" ref="J179:J188" si="22">H179*I179</f>
        <v>0</v>
      </c>
      <c r="K179" s="153"/>
      <c r="L179" s="154"/>
      <c r="M179" s="155" t="s">
        <v>1</v>
      </c>
      <c r="N179" s="156" t="s">
        <v>32</v>
      </c>
      <c r="O179" s="143">
        <v>0</v>
      </c>
      <c r="P179" s="143">
        <f t="shared" si="12"/>
        <v>0</v>
      </c>
      <c r="Q179" s="143">
        <v>1</v>
      </c>
      <c r="R179" s="143">
        <f t="shared" si="13"/>
        <v>10.395</v>
      </c>
      <c r="S179" s="143">
        <v>0</v>
      </c>
      <c r="T179" s="144">
        <f t="shared" si="14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5" t="s">
        <v>190</v>
      </c>
      <c r="AT179" s="145" t="s">
        <v>111</v>
      </c>
      <c r="AU179" s="145" t="s">
        <v>74</v>
      </c>
      <c r="AY179" s="14" t="s">
        <v>107</v>
      </c>
      <c r="BE179" s="146">
        <f t="shared" si="15"/>
        <v>0</v>
      </c>
      <c r="BF179" s="146">
        <f t="shared" si="16"/>
        <v>0</v>
      </c>
      <c r="BG179" s="146">
        <f t="shared" si="17"/>
        <v>0</v>
      </c>
      <c r="BH179" s="146">
        <f t="shared" si="18"/>
        <v>0</v>
      </c>
      <c r="BI179" s="146">
        <f t="shared" si="19"/>
        <v>0</v>
      </c>
      <c r="BJ179" s="14" t="s">
        <v>74</v>
      </c>
      <c r="BK179" s="146">
        <f t="shared" si="20"/>
        <v>0</v>
      </c>
      <c r="BL179" s="14" t="s">
        <v>190</v>
      </c>
      <c r="BM179" s="145" t="s">
        <v>507</v>
      </c>
    </row>
    <row r="180" spans="1:65" s="2" customFormat="1" ht="33" customHeight="1">
      <c r="A180" s="26"/>
      <c r="B180" s="133"/>
      <c r="C180" s="134" t="s">
        <v>160</v>
      </c>
      <c r="D180" s="134" t="s">
        <v>108</v>
      </c>
      <c r="E180" s="135" t="s">
        <v>508</v>
      </c>
      <c r="F180" s="136" t="s">
        <v>262</v>
      </c>
      <c r="G180" s="137" t="s">
        <v>197</v>
      </c>
      <c r="H180" s="138">
        <v>55</v>
      </c>
      <c r="I180" s="139"/>
      <c r="J180" s="139">
        <f t="shared" si="22"/>
        <v>0</v>
      </c>
      <c r="K180" s="140"/>
      <c r="L180" s="27"/>
      <c r="M180" s="141" t="s">
        <v>1</v>
      </c>
      <c r="N180" s="142" t="s">
        <v>32</v>
      </c>
      <c r="O180" s="143">
        <v>0.1</v>
      </c>
      <c r="P180" s="143">
        <f t="shared" si="12"/>
        <v>5.5</v>
      </c>
      <c r="Q180" s="143">
        <v>0</v>
      </c>
      <c r="R180" s="143">
        <f t="shared" si="13"/>
        <v>0</v>
      </c>
      <c r="S180" s="143">
        <v>0</v>
      </c>
      <c r="T180" s="144">
        <f t="shared" si="14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5" t="s">
        <v>178</v>
      </c>
      <c r="AT180" s="145" t="s">
        <v>108</v>
      </c>
      <c r="AU180" s="145" t="s">
        <v>74</v>
      </c>
      <c r="AY180" s="14" t="s">
        <v>107</v>
      </c>
      <c r="BE180" s="146">
        <f t="shared" si="15"/>
        <v>0</v>
      </c>
      <c r="BF180" s="146">
        <f t="shared" si="16"/>
        <v>0</v>
      </c>
      <c r="BG180" s="146">
        <f t="shared" si="17"/>
        <v>0</v>
      </c>
      <c r="BH180" s="146">
        <f t="shared" si="18"/>
        <v>0</v>
      </c>
      <c r="BI180" s="146">
        <f t="shared" si="19"/>
        <v>0</v>
      </c>
      <c r="BJ180" s="14" t="s">
        <v>74</v>
      </c>
      <c r="BK180" s="146">
        <f t="shared" si="20"/>
        <v>0</v>
      </c>
      <c r="BL180" s="14" t="s">
        <v>178</v>
      </c>
      <c r="BM180" s="145" t="s">
        <v>509</v>
      </c>
    </row>
    <row r="181" spans="1:65" s="2" customFormat="1" ht="16.5" customHeight="1">
      <c r="A181" s="26"/>
      <c r="B181" s="133"/>
      <c r="C181" s="147" t="s">
        <v>161</v>
      </c>
      <c r="D181" s="147" t="s">
        <v>111</v>
      </c>
      <c r="E181" s="148" t="s">
        <v>264</v>
      </c>
      <c r="F181" s="149" t="s">
        <v>368</v>
      </c>
      <c r="G181" s="150" t="s">
        <v>266</v>
      </c>
      <c r="H181" s="151">
        <v>14.85</v>
      </c>
      <c r="I181" s="152"/>
      <c r="J181" s="152">
        <f t="shared" si="22"/>
        <v>0</v>
      </c>
      <c r="K181" s="153"/>
      <c r="L181" s="154"/>
      <c r="M181" s="155" t="s">
        <v>1</v>
      </c>
      <c r="N181" s="156" t="s">
        <v>32</v>
      </c>
      <c r="O181" s="143">
        <v>0</v>
      </c>
      <c r="P181" s="143">
        <f t="shared" si="12"/>
        <v>0</v>
      </c>
      <c r="Q181" s="143">
        <v>1</v>
      </c>
      <c r="R181" s="143">
        <f t="shared" si="13"/>
        <v>14.85</v>
      </c>
      <c r="S181" s="143">
        <v>0</v>
      </c>
      <c r="T181" s="144">
        <f t="shared" si="14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5" t="s">
        <v>190</v>
      </c>
      <c r="AT181" s="145" t="s">
        <v>111</v>
      </c>
      <c r="AU181" s="145" t="s">
        <v>74</v>
      </c>
      <c r="AY181" s="14" t="s">
        <v>107</v>
      </c>
      <c r="BE181" s="146">
        <f t="shared" si="15"/>
        <v>0</v>
      </c>
      <c r="BF181" s="146">
        <f t="shared" si="16"/>
        <v>0</v>
      </c>
      <c r="BG181" s="146">
        <f t="shared" si="17"/>
        <v>0</v>
      </c>
      <c r="BH181" s="146">
        <f t="shared" si="18"/>
        <v>0</v>
      </c>
      <c r="BI181" s="146">
        <f t="shared" si="19"/>
        <v>0</v>
      </c>
      <c r="BJ181" s="14" t="s">
        <v>74</v>
      </c>
      <c r="BK181" s="146">
        <f t="shared" si="20"/>
        <v>0</v>
      </c>
      <c r="BL181" s="14" t="s">
        <v>190</v>
      </c>
      <c r="BM181" s="145" t="s">
        <v>510</v>
      </c>
    </row>
    <row r="182" spans="1:65" s="2" customFormat="1" ht="21.75" customHeight="1">
      <c r="A182" s="26"/>
      <c r="B182" s="133"/>
      <c r="C182" s="134" t="s">
        <v>163</v>
      </c>
      <c r="D182" s="134" t="s">
        <v>108</v>
      </c>
      <c r="E182" s="135" t="s">
        <v>271</v>
      </c>
      <c r="F182" s="136" t="s">
        <v>511</v>
      </c>
      <c r="G182" s="137" t="s">
        <v>197</v>
      </c>
      <c r="H182" s="138">
        <v>55</v>
      </c>
      <c r="I182" s="139"/>
      <c r="J182" s="139">
        <f t="shared" si="22"/>
        <v>0</v>
      </c>
      <c r="K182" s="140"/>
      <c r="L182" s="27"/>
      <c r="M182" s="141" t="s">
        <v>1</v>
      </c>
      <c r="N182" s="142" t="s">
        <v>32</v>
      </c>
      <c r="O182" s="143">
        <v>2.4910000000000002E-2</v>
      </c>
      <c r="P182" s="143">
        <f t="shared" si="12"/>
        <v>1.37005</v>
      </c>
      <c r="Q182" s="143">
        <v>0</v>
      </c>
      <c r="R182" s="143">
        <f t="shared" si="13"/>
        <v>0</v>
      </c>
      <c r="S182" s="143">
        <v>0</v>
      </c>
      <c r="T182" s="144">
        <f t="shared" si="14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5" t="s">
        <v>178</v>
      </c>
      <c r="AT182" s="145" t="s">
        <v>108</v>
      </c>
      <c r="AU182" s="145" t="s">
        <v>74</v>
      </c>
      <c r="AY182" s="14" t="s">
        <v>107</v>
      </c>
      <c r="BE182" s="146">
        <f t="shared" si="15"/>
        <v>0</v>
      </c>
      <c r="BF182" s="146">
        <f t="shared" si="16"/>
        <v>0</v>
      </c>
      <c r="BG182" s="146">
        <f t="shared" si="17"/>
        <v>0</v>
      </c>
      <c r="BH182" s="146">
        <f t="shared" si="18"/>
        <v>0</v>
      </c>
      <c r="BI182" s="146">
        <f t="shared" si="19"/>
        <v>0</v>
      </c>
      <c r="BJ182" s="14" t="s">
        <v>74</v>
      </c>
      <c r="BK182" s="146">
        <f t="shared" si="20"/>
        <v>0</v>
      </c>
      <c r="BL182" s="14" t="s">
        <v>178</v>
      </c>
      <c r="BM182" s="145" t="s">
        <v>512</v>
      </c>
    </row>
    <row r="183" spans="1:65" s="2" customFormat="1" ht="16.5" customHeight="1">
      <c r="A183" s="26"/>
      <c r="B183" s="133"/>
      <c r="C183" s="147" t="s">
        <v>164</v>
      </c>
      <c r="D183" s="147" t="s">
        <v>111</v>
      </c>
      <c r="E183" s="148" t="s">
        <v>274</v>
      </c>
      <c r="F183" s="149" t="s">
        <v>275</v>
      </c>
      <c r="G183" s="150" t="s">
        <v>197</v>
      </c>
      <c r="H183" s="151">
        <v>55</v>
      </c>
      <c r="I183" s="152"/>
      <c r="J183" s="152">
        <f t="shared" si="22"/>
        <v>0</v>
      </c>
      <c r="K183" s="153"/>
      <c r="L183" s="154"/>
      <c r="M183" s="155" t="s">
        <v>1</v>
      </c>
      <c r="N183" s="156" t="s">
        <v>32</v>
      </c>
      <c r="O183" s="143">
        <v>0</v>
      </c>
      <c r="P183" s="143">
        <f t="shared" si="12"/>
        <v>0</v>
      </c>
      <c r="Q183" s="143">
        <v>0</v>
      </c>
      <c r="R183" s="143">
        <f t="shared" si="13"/>
        <v>0</v>
      </c>
      <c r="S183" s="143">
        <v>0</v>
      </c>
      <c r="T183" s="144">
        <f t="shared" si="14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5" t="s">
        <v>190</v>
      </c>
      <c r="AT183" s="145" t="s">
        <v>111</v>
      </c>
      <c r="AU183" s="145" t="s">
        <v>74</v>
      </c>
      <c r="AY183" s="14" t="s">
        <v>107</v>
      </c>
      <c r="BE183" s="146">
        <f t="shared" si="15"/>
        <v>0</v>
      </c>
      <c r="BF183" s="146">
        <f t="shared" si="16"/>
        <v>0</v>
      </c>
      <c r="BG183" s="146">
        <f t="shared" si="17"/>
        <v>0</v>
      </c>
      <c r="BH183" s="146">
        <f t="shared" si="18"/>
        <v>0</v>
      </c>
      <c r="BI183" s="146">
        <f t="shared" si="19"/>
        <v>0</v>
      </c>
      <c r="BJ183" s="14" t="s">
        <v>74</v>
      </c>
      <c r="BK183" s="146">
        <f t="shared" si="20"/>
        <v>0</v>
      </c>
      <c r="BL183" s="14" t="s">
        <v>190</v>
      </c>
      <c r="BM183" s="145" t="s">
        <v>513</v>
      </c>
    </row>
    <row r="184" spans="1:65" s="2" customFormat="1" ht="21.75" customHeight="1">
      <c r="A184" s="26"/>
      <c r="B184" s="133"/>
      <c r="C184" s="134" t="s">
        <v>165</v>
      </c>
      <c r="D184" s="134" t="s">
        <v>108</v>
      </c>
      <c r="E184" s="135" t="s">
        <v>514</v>
      </c>
      <c r="F184" s="136" t="s">
        <v>515</v>
      </c>
      <c r="G184" s="137" t="s">
        <v>197</v>
      </c>
      <c r="H184" s="138">
        <v>55</v>
      </c>
      <c r="I184" s="139"/>
      <c r="J184" s="139">
        <f t="shared" si="22"/>
        <v>0</v>
      </c>
      <c r="K184" s="140"/>
      <c r="L184" s="27"/>
      <c r="M184" s="141" t="s">
        <v>1</v>
      </c>
      <c r="N184" s="142" t="s">
        <v>32</v>
      </c>
      <c r="O184" s="143">
        <v>3.3000000000000002E-2</v>
      </c>
      <c r="P184" s="143">
        <f t="shared" si="12"/>
        <v>1.8150000000000002</v>
      </c>
      <c r="Q184" s="143">
        <v>0</v>
      </c>
      <c r="R184" s="143">
        <f t="shared" si="13"/>
        <v>0</v>
      </c>
      <c r="S184" s="143">
        <v>0</v>
      </c>
      <c r="T184" s="144">
        <f t="shared" si="14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5" t="s">
        <v>178</v>
      </c>
      <c r="AT184" s="145" t="s">
        <v>108</v>
      </c>
      <c r="AU184" s="145" t="s">
        <v>74</v>
      </c>
      <c r="AY184" s="14" t="s">
        <v>107</v>
      </c>
      <c r="BE184" s="146">
        <f t="shared" si="15"/>
        <v>0</v>
      </c>
      <c r="BF184" s="146">
        <f t="shared" si="16"/>
        <v>0</v>
      </c>
      <c r="BG184" s="146">
        <f t="shared" si="17"/>
        <v>0</v>
      </c>
      <c r="BH184" s="146">
        <f t="shared" si="18"/>
        <v>0</v>
      </c>
      <c r="BI184" s="146">
        <f t="shared" si="19"/>
        <v>0</v>
      </c>
      <c r="BJ184" s="14" t="s">
        <v>74</v>
      </c>
      <c r="BK184" s="146">
        <f t="shared" si="20"/>
        <v>0</v>
      </c>
      <c r="BL184" s="14" t="s">
        <v>178</v>
      </c>
      <c r="BM184" s="145" t="s">
        <v>516</v>
      </c>
    </row>
    <row r="185" spans="1:65" s="2" customFormat="1" ht="21.75" customHeight="1">
      <c r="A185" s="26"/>
      <c r="B185" s="133"/>
      <c r="C185" s="147" t="s">
        <v>166</v>
      </c>
      <c r="D185" s="147" t="s">
        <v>111</v>
      </c>
      <c r="E185" s="148" t="s">
        <v>517</v>
      </c>
      <c r="F185" s="149" t="s">
        <v>518</v>
      </c>
      <c r="G185" s="150" t="s">
        <v>197</v>
      </c>
      <c r="H185" s="151">
        <v>55</v>
      </c>
      <c r="I185" s="152"/>
      <c r="J185" s="152">
        <f t="shared" si="22"/>
        <v>0</v>
      </c>
      <c r="K185" s="153"/>
      <c r="L185" s="154"/>
      <c r="M185" s="155" t="s">
        <v>1</v>
      </c>
      <c r="N185" s="156" t="s">
        <v>32</v>
      </c>
      <c r="O185" s="143">
        <v>0</v>
      </c>
      <c r="P185" s="143">
        <f t="shared" si="12"/>
        <v>0</v>
      </c>
      <c r="Q185" s="143">
        <v>5.9000000000000003E-4</v>
      </c>
      <c r="R185" s="143">
        <f t="shared" si="13"/>
        <v>3.245E-2</v>
      </c>
      <c r="S185" s="143">
        <v>0</v>
      </c>
      <c r="T185" s="144">
        <f t="shared" si="14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5" t="s">
        <v>182</v>
      </c>
      <c r="AT185" s="145" t="s">
        <v>111</v>
      </c>
      <c r="AU185" s="145" t="s">
        <v>74</v>
      </c>
      <c r="AY185" s="14" t="s">
        <v>107</v>
      </c>
      <c r="BE185" s="146">
        <f t="shared" si="15"/>
        <v>0</v>
      </c>
      <c r="BF185" s="146">
        <f t="shared" si="16"/>
        <v>0</v>
      </c>
      <c r="BG185" s="146">
        <f t="shared" si="17"/>
        <v>0</v>
      </c>
      <c r="BH185" s="146">
        <f t="shared" si="18"/>
        <v>0</v>
      </c>
      <c r="BI185" s="146">
        <f t="shared" si="19"/>
        <v>0</v>
      </c>
      <c r="BJ185" s="14" t="s">
        <v>74</v>
      </c>
      <c r="BK185" s="146">
        <f t="shared" si="20"/>
        <v>0</v>
      </c>
      <c r="BL185" s="14" t="s">
        <v>178</v>
      </c>
      <c r="BM185" s="145" t="s">
        <v>519</v>
      </c>
    </row>
    <row r="186" spans="1:65" s="2" customFormat="1" ht="33" customHeight="1">
      <c r="A186" s="26"/>
      <c r="B186" s="133"/>
      <c r="C186" s="134" t="s">
        <v>520</v>
      </c>
      <c r="D186" s="134" t="s">
        <v>108</v>
      </c>
      <c r="E186" s="135" t="s">
        <v>277</v>
      </c>
      <c r="F186" s="136" t="s">
        <v>278</v>
      </c>
      <c r="G186" s="137" t="s">
        <v>197</v>
      </c>
      <c r="H186" s="138">
        <v>64</v>
      </c>
      <c r="I186" s="139"/>
      <c r="J186" s="139">
        <f t="shared" si="22"/>
        <v>0</v>
      </c>
      <c r="K186" s="140"/>
      <c r="L186" s="27"/>
      <c r="M186" s="141" t="s">
        <v>1</v>
      </c>
      <c r="N186" s="142" t="s">
        <v>32</v>
      </c>
      <c r="O186" s="143">
        <v>5.8000000000000003E-2</v>
      </c>
      <c r="P186" s="143">
        <f t="shared" si="12"/>
        <v>3.7120000000000002</v>
      </c>
      <c r="Q186" s="143">
        <v>0</v>
      </c>
      <c r="R186" s="143">
        <f t="shared" si="13"/>
        <v>0</v>
      </c>
      <c r="S186" s="143">
        <v>0</v>
      </c>
      <c r="T186" s="144">
        <f t="shared" si="14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5" t="s">
        <v>178</v>
      </c>
      <c r="AT186" s="145" t="s">
        <v>108</v>
      </c>
      <c r="AU186" s="145" t="s">
        <v>74</v>
      </c>
      <c r="AY186" s="14" t="s">
        <v>107</v>
      </c>
      <c r="BE186" s="146">
        <f t="shared" si="15"/>
        <v>0</v>
      </c>
      <c r="BF186" s="146">
        <f t="shared" si="16"/>
        <v>0</v>
      </c>
      <c r="BG186" s="146">
        <f t="shared" si="17"/>
        <v>0</v>
      </c>
      <c r="BH186" s="146">
        <f t="shared" si="18"/>
        <v>0</v>
      </c>
      <c r="BI186" s="146">
        <f t="shared" si="19"/>
        <v>0</v>
      </c>
      <c r="BJ186" s="14" t="s">
        <v>74</v>
      </c>
      <c r="BK186" s="146">
        <f t="shared" si="20"/>
        <v>0</v>
      </c>
      <c r="BL186" s="14" t="s">
        <v>178</v>
      </c>
      <c r="BM186" s="145" t="s">
        <v>521</v>
      </c>
    </row>
    <row r="187" spans="1:65" s="2" customFormat="1" ht="16.5" customHeight="1">
      <c r="A187" s="26"/>
      <c r="B187" s="133"/>
      <c r="C187" s="147" t="s">
        <v>522</v>
      </c>
      <c r="D187" s="147" t="s">
        <v>111</v>
      </c>
      <c r="E187" s="148" t="s">
        <v>280</v>
      </c>
      <c r="F187" s="149" t="s">
        <v>281</v>
      </c>
      <c r="G187" s="150" t="s">
        <v>197</v>
      </c>
      <c r="H187" s="151">
        <v>64</v>
      </c>
      <c r="I187" s="152"/>
      <c r="J187" s="152">
        <f t="shared" si="22"/>
        <v>0</v>
      </c>
      <c r="K187" s="153"/>
      <c r="L187" s="154"/>
      <c r="M187" s="155" t="s">
        <v>1</v>
      </c>
      <c r="N187" s="156" t="s">
        <v>32</v>
      </c>
      <c r="O187" s="143">
        <v>0</v>
      </c>
      <c r="P187" s="143">
        <f t="shared" si="12"/>
        <v>0</v>
      </c>
      <c r="Q187" s="143">
        <v>2.5059999999999999E-2</v>
      </c>
      <c r="R187" s="143">
        <f t="shared" si="13"/>
        <v>1.6038399999999999</v>
      </c>
      <c r="S187" s="143">
        <v>0</v>
      </c>
      <c r="T187" s="144">
        <f t="shared" si="14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5" t="s">
        <v>190</v>
      </c>
      <c r="AT187" s="145" t="s">
        <v>111</v>
      </c>
      <c r="AU187" s="145" t="s">
        <v>74</v>
      </c>
      <c r="AY187" s="14" t="s">
        <v>107</v>
      </c>
      <c r="BE187" s="146">
        <f t="shared" si="15"/>
        <v>0</v>
      </c>
      <c r="BF187" s="146">
        <f t="shared" si="16"/>
        <v>0</v>
      </c>
      <c r="BG187" s="146">
        <f t="shared" si="17"/>
        <v>0</v>
      </c>
      <c r="BH187" s="146">
        <f t="shared" si="18"/>
        <v>0</v>
      </c>
      <c r="BI187" s="146">
        <f t="shared" si="19"/>
        <v>0</v>
      </c>
      <c r="BJ187" s="14" t="s">
        <v>74</v>
      </c>
      <c r="BK187" s="146">
        <f t="shared" si="20"/>
        <v>0</v>
      </c>
      <c r="BL187" s="14" t="s">
        <v>190</v>
      </c>
      <c r="BM187" s="145" t="s">
        <v>523</v>
      </c>
    </row>
    <row r="188" spans="1:65" s="2" customFormat="1" ht="16.5" customHeight="1">
      <c r="A188" s="26"/>
      <c r="B188" s="133"/>
      <c r="C188" s="134" t="s">
        <v>524</v>
      </c>
      <c r="D188" s="134" t="s">
        <v>108</v>
      </c>
      <c r="E188" s="135" t="s">
        <v>283</v>
      </c>
      <c r="F188" s="136" t="s">
        <v>284</v>
      </c>
      <c r="G188" s="137" t="s">
        <v>197</v>
      </c>
      <c r="H188" s="138">
        <v>50</v>
      </c>
      <c r="I188" s="139"/>
      <c r="J188" s="139">
        <f t="shared" si="22"/>
        <v>0</v>
      </c>
      <c r="K188" s="140"/>
      <c r="L188" s="27"/>
      <c r="M188" s="141" t="s">
        <v>1</v>
      </c>
      <c r="N188" s="142" t="s">
        <v>32</v>
      </c>
      <c r="O188" s="143">
        <v>0.156</v>
      </c>
      <c r="P188" s="143">
        <f t="shared" si="12"/>
        <v>7.8</v>
      </c>
      <c r="Q188" s="143">
        <v>0</v>
      </c>
      <c r="R188" s="143">
        <f t="shared" si="13"/>
        <v>0</v>
      </c>
      <c r="S188" s="143">
        <v>0</v>
      </c>
      <c r="T188" s="144">
        <f t="shared" si="14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5" t="s">
        <v>178</v>
      </c>
      <c r="AT188" s="145" t="s">
        <v>108</v>
      </c>
      <c r="AU188" s="145" t="s">
        <v>74</v>
      </c>
      <c r="AY188" s="14" t="s">
        <v>107</v>
      </c>
      <c r="BE188" s="146">
        <f t="shared" si="15"/>
        <v>0</v>
      </c>
      <c r="BF188" s="146">
        <f t="shared" si="16"/>
        <v>0</v>
      </c>
      <c r="BG188" s="146">
        <f t="shared" si="17"/>
        <v>0</v>
      </c>
      <c r="BH188" s="146">
        <f t="shared" si="18"/>
        <v>0</v>
      </c>
      <c r="BI188" s="146">
        <f t="shared" si="19"/>
        <v>0</v>
      </c>
      <c r="BJ188" s="14" t="s">
        <v>74</v>
      </c>
      <c r="BK188" s="146">
        <f t="shared" si="20"/>
        <v>0</v>
      </c>
      <c r="BL188" s="14" t="s">
        <v>178</v>
      </c>
      <c r="BM188" s="145" t="s">
        <v>525</v>
      </c>
    </row>
    <row r="189" spans="1:65" s="2" customFormat="1" ht="33" customHeight="1">
      <c r="A189" s="26"/>
      <c r="B189" s="133"/>
      <c r="C189" s="134" t="s">
        <v>526</v>
      </c>
      <c r="D189" s="134" t="s">
        <v>108</v>
      </c>
      <c r="E189" s="135" t="s">
        <v>286</v>
      </c>
      <c r="F189" s="136" t="s">
        <v>527</v>
      </c>
      <c r="G189" s="137" t="s">
        <v>127</v>
      </c>
      <c r="H189" s="138">
        <v>33</v>
      </c>
      <c r="I189" s="139"/>
      <c r="J189" s="139">
        <f t="shared" ref="J189:J202" si="23">H189*I189</f>
        <v>0</v>
      </c>
      <c r="K189" s="140"/>
      <c r="L189" s="27"/>
      <c r="M189" s="141" t="s">
        <v>1</v>
      </c>
      <c r="N189" s="142" t="s">
        <v>32</v>
      </c>
      <c r="O189" s="143">
        <v>0.11</v>
      </c>
      <c r="P189" s="143">
        <f t="shared" si="12"/>
        <v>3.63</v>
      </c>
      <c r="Q189" s="143">
        <v>0</v>
      </c>
      <c r="R189" s="143">
        <f t="shared" si="13"/>
        <v>0</v>
      </c>
      <c r="S189" s="143">
        <v>0</v>
      </c>
      <c r="T189" s="144">
        <f t="shared" si="14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5" t="s">
        <v>178</v>
      </c>
      <c r="AT189" s="145" t="s">
        <v>108</v>
      </c>
      <c r="AU189" s="145" t="s">
        <v>74</v>
      </c>
      <c r="AY189" s="14" t="s">
        <v>107</v>
      </c>
      <c r="BE189" s="146">
        <f t="shared" si="15"/>
        <v>0</v>
      </c>
      <c r="BF189" s="146">
        <f t="shared" si="16"/>
        <v>0</v>
      </c>
      <c r="BG189" s="146">
        <f t="shared" si="17"/>
        <v>0</v>
      </c>
      <c r="BH189" s="146">
        <f t="shared" si="18"/>
        <v>0</v>
      </c>
      <c r="BI189" s="146">
        <f t="shared" si="19"/>
        <v>0</v>
      </c>
      <c r="BJ189" s="14" t="s">
        <v>74</v>
      </c>
      <c r="BK189" s="146">
        <f t="shared" si="20"/>
        <v>0</v>
      </c>
      <c r="BL189" s="14" t="s">
        <v>178</v>
      </c>
      <c r="BM189" s="145" t="s">
        <v>528</v>
      </c>
    </row>
    <row r="190" spans="1:65" s="2" customFormat="1" ht="16.5" customHeight="1">
      <c r="A190" s="26"/>
      <c r="B190" s="133"/>
      <c r="C190" s="134" t="s">
        <v>529</v>
      </c>
      <c r="D190" s="134" t="s">
        <v>108</v>
      </c>
      <c r="E190" s="135" t="s">
        <v>65</v>
      </c>
      <c r="F190" s="136" t="s">
        <v>289</v>
      </c>
      <c r="G190" s="137" t="s">
        <v>217</v>
      </c>
      <c r="H190" s="138">
        <v>73.688000000000002</v>
      </c>
      <c r="I190" s="139"/>
      <c r="J190" s="139">
        <f t="shared" si="23"/>
        <v>0</v>
      </c>
      <c r="K190" s="140"/>
      <c r="L190" s="27"/>
      <c r="M190" s="141" t="s">
        <v>1</v>
      </c>
      <c r="N190" s="142" t="s">
        <v>32</v>
      </c>
      <c r="O190" s="143">
        <v>0</v>
      </c>
      <c r="P190" s="143">
        <f t="shared" si="12"/>
        <v>0</v>
      </c>
      <c r="Q190" s="143">
        <v>0</v>
      </c>
      <c r="R190" s="143">
        <f t="shared" si="13"/>
        <v>0</v>
      </c>
      <c r="S190" s="143">
        <v>0</v>
      </c>
      <c r="T190" s="144">
        <f t="shared" si="14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5" t="s">
        <v>178</v>
      </c>
      <c r="AT190" s="145" t="s">
        <v>108</v>
      </c>
      <c r="AU190" s="145" t="s">
        <v>74</v>
      </c>
      <c r="AY190" s="14" t="s">
        <v>107</v>
      </c>
      <c r="BE190" s="146">
        <f t="shared" si="15"/>
        <v>0</v>
      </c>
      <c r="BF190" s="146">
        <f t="shared" si="16"/>
        <v>0</v>
      </c>
      <c r="BG190" s="146">
        <f t="shared" si="17"/>
        <v>0</v>
      </c>
      <c r="BH190" s="146">
        <f t="shared" si="18"/>
        <v>0</v>
      </c>
      <c r="BI190" s="146">
        <f t="shared" si="19"/>
        <v>0</v>
      </c>
      <c r="BJ190" s="14" t="s">
        <v>74</v>
      </c>
      <c r="BK190" s="146">
        <f t="shared" si="20"/>
        <v>0</v>
      </c>
      <c r="BL190" s="14" t="s">
        <v>178</v>
      </c>
      <c r="BM190" s="145" t="s">
        <v>530</v>
      </c>
    </row>
    <row r="191" spans="1:65" s="2" customFormat="1" ht="16.5" customHeight="1">
      <c r="A191" s="26"/>
      <c r="B191" s="133"/>
      <c r="C191" s="134" t="s">
        <v>531</v>
      </c>
      <c r="D191" s="134" t="s">
        <v>108</v>
      </c>
      <c r="E191" s="135" t="s">
        <v>215</v>
      </c>
      <c r="F191" s="136" t="s">
        <v>216</v>
      </c>
      <c r="G191" s="137" t="s">
        <v>217</v>
      </c>
      <c r="H191" s="138">
        <v>72.418000000000006</v>
      </c>
      <c r="I191" s="139"/>
      <c r="J191" s="139">
        <f t="shared" si="23"/>
        <v>0</v>
      </c>
      <c r="K191" s="140"/>
      <c r="L191" s="27"/>
      <c r="M191" s="141" t="s">
        <v>1</v>
      </c>
      <c r="N191" s="142" t="s">
        <v>32</v>
      </c>
      <c r="O191" s="143">
        <v>0</v>
      </c>
      <c r="P191" s="143">
        <f t="shared" si="12"/>
        <v>0</v>
      </c>
      <c r="Q191" s="143">
        <v>0</v>
      </c>
      <c r="R191" s="143">
        <f t="shared" si="13"/>
        <v>0</v>
      </c>
      <c r="S191" s="143">
        <v>0</v>
      </c>
      <c r="T191" s="144">
        <f t="shared" si="14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5" t="s">
        <v>178</v>
      </c>
      <c r="AT191" s="145" t="s">
        <v>108</v>
      </c>
      <c r="AU191" s="145" t="s">
        <v>74</v>
      </c>
      <c r="AY191" s="14" t="s">
        <v>107</v>
      </c>
      <c r="BE191" s="146">
        <f t="shared" si="15"/>
        <v>0</v>
      </c>
      <c r="BF191" s="146">
        <f t="shared" si="16"/>
        <v>0</v>
      </c>
      <c r="BG191" s="146">
        <f t="shared" si="17"/>
        <v>0</v>
      </c>
      <c r="BH191" s="146">
        <f t="shared" si="18"/>
        <v>0</v>
      </c>
      <c r="BI191" s="146">
        <f t="shared" si="19"/>
        <v>0</v>
      </c>
      <c r="BJ191" s="14" t="s">
        <v>74</v>
      </c>
      <c r="BK191" s="146">
        <f t="shared" si="20"/>
        <v>0</v>
      </c>
      <c r="BL191" s="14" t="s">
        <v>178</v>
      </c>
      <c r="BM191" s="145" t="s">
        <v>532</v>
      </c>
    </row>
    <row r="192" spans="1:65" s="2" customFormat="1" ht="16.5" customHeight="1">
      <c r="A192" s="26"/>
      <c r="B192" s="133"/>
      <c r="C192" s="134" t="s">
        <v>533</v>
      </c>
      <c r="D192" s="134" t="s">
        <v>108</v>
      </c>
      <c r="E192" s="135" t="s">
        <v>534</v>
      </c>
      <c r="F192" s="136" t="s">
        <v>219</v>
      </c>
      <c r="G192" s="137" t="s">
        <v>217</v>
      </c>
      <c r="H192" s="138">
        <v>73.688000000000002</v>
      </c>
      <c r="I192" s="139"/>
      <c r="J192" s="139">
        <f t="shared" si="23"/>
        <v>0</v>
      </c>
      <c r="K192" s="140"/>
      <c r="L192" s="27"/>
      <c r="M192" s="141" t="s">
        <v>1</v>
      </c>
      <c r="N192" s="142" t="s">
        <v>32</v>
      </c>
      <c r="O192" s="143">
        <v>0</v>
      </c>
      <c r="P192" s="143">
        <f t="shared" si="12"/>
        <v>0</v>
      </c>
      <c r="Q192" s="143">
        <v>0</v>
      </c>
      <c r="R192" s="143">
        <f t="shared" si="13"/>
        <v>0</v>
      </c>
      <c r="S192" s="143">
        <v>0</v>
      </c>
      <c r="T192" s="144">
        <f t="shared" si="14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5" t="s">
        <v>178</v>
      </c>
      <c r="AT192" s="145" t="s">
        <v>108</v>
      </c>
      <c r="AU192" s="145" t="s">
        <v>74</v>
      </c>
      <c r="AY192" s="14" t="s">
        <v>107</v>
      </c>
      <c r="BE192" s="146">
        <f t="shared" si="15"/>
        <v>0</v>
      </c>
      <c r="BF192" s="146">
        <f t="shared" si="16"/>
        <v>0</v>
      </c>
      <c r="BG192" s="146">
        <f t="shared" si="17"/>
        <v>0</v>
      </c>
      <c r="BH192" s="146">
        <f t="shared" si="18"/>
        <v>0</v>
      </c>
      <c r="BI192" s="146">
        <f t="shared" si="19"/>
        <v>0</v>
      </c>
      <c r="BJ192" s="14" t="s">
        <v>74</v>
      </c>
      <c r="BK192" s="146">
        <f t="shared" si="20"/>
        <v>0</v>
      </c>
      <c r="BL192" s="14" t="s">
        <v>178</v>
      </c>
      <c r="BM192" s="145" t="s">
        <v>535</v>
      </c>
    </row>
    <row r="193" spans="1:65" s="2" customFormat="1" ht="16.5" customHeight="1">
      <c r="A193" s="26"/>
      <c r="B193" s="133"/>
      <c r="C193" s="134" t="s">
        <v>178</v>
      </c>
      <c r="D193" s="134" t="s">
        <v>108</v>
      </c>
      <c r="E193" s="135" t="s">
        <v>294</v>
      </c>
      <c r="F193" s="136" t="s">
        <v>229</v>
      </c>
      <c r="G193" s="137" t="s">
        <v>217</v>
      </c>
      <c r="H193" s="138">
        <v>8.3490000000000002</v>
      </c>
      <c r="I193" s="139"/>
      <c r="J193" s="139">
        <f t="shared" si="23"/>
        <v>0</v>
      </c>
      <c r="K193" s="140"/>
      <c r="L193" s="27"/>
      <c r="M193" s="141" t="s">
        <v>1</v>
      </c>
      <c r="N193" s="142" t="s">
        <v>32</v>
      </c>
      <c r="O193" s="143">
        <v>0</v>
      </c>
      <c r="P193" s="143">
        <f t="shared" si="12"/>
        <v>0</v>
      </c>
      <c r="Q193" s="143">
        <v>0</v>
      </c>
      <c r="R193" s="143">
        <f t="shared" si="13"/>
        <v>0</v>
      </c>
      <c r="S193" s="143">
        <v>0</v>
      </c>
      <c r="T193" s="144">
        <f t="shared" si="14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5" t="s">
        <v>190</v>
      </c>
      <c r="AT193" s="145" t="s">
        <v>108</v>
      </c>
      <c r="AU193" s="145" t="s">
        <v>74</v>
      </c>
      <c r="AY193" s="14" t="s">
        <v>107</v>
      </c>
      <c r="BE193" s="146">
        <f t="shared" si="15"/>
        <v>0</v>
      </c>
      <c r="BF193" s="146">
        <f t="shared" si="16"/>
        <v>0</v>
      </c>
      <c r="BG193" s="146">
        <f t="shared" si="17"/>
        <v>0</v>
      </c>
      <c r="BH193" s="146">
        <f t="shared" si="18"/>
        <v>0</v>
      </c>
      <c r="BI193" s="146">
        <f t="shared" si="19"/>
        <v>0</v>
      </c>
      <c r="BJ193" s="14" t="s">
        <v>74</v>
      </c>
      <c r="BK193" s="146">
        <f t="shared" si="20"/>
        <v>0</v>
      </c>
      <c r="BL193" s="14" t="s">
        <v>190</v>
      </c>
      <c r="BM193" s="145" t="s">
        <v>536</v>
      </c>
    </row>
    <row r="194" spans="1:65" s="2" customFormat="1" ht="16.5" customHeight="1">
      <c r="A194" s="26"/>
      <c r="B194" s="133"/>
      <c r="C194" s="134" t="s">
        <v>537</v>
      </c>
      <c r="D194" s="134" t="s">
        <v>108</v>
      </c>
      <c r="E194" s="135" t="s">
        <v>386</v>
      </c>
      <c r="F194" s="136" t="s">
        <v>232</v>
      </c>
      <c r="G194" s="137" t="s">
        <v>217</v>
      </c>
      <c r="H194" s="138">
        <v>73.688000000000002</v>
      </c>
      <c r="I194" s="139"/>
      <c r="J194" s="139">
        <f t="shared" si="23"/>
        <v>0</v>
      </c>
      <c r="K194" s="140"/>
      <c r="L194" s="27"/>
      <c r="M194" s="141" t="s">
        <v>1</v>
      </c>
      <c r="N194" s="142" t="s">
        <v>32</v>
      </c>
      <c r="O194" s="143">
        <v>0</v>
      </c>
      <c r="P194" s="143">
        <f t="shared" si="12"/>
        <v>0</v>
      </c>
      <c r="Q194" s="143">
        <v>0</v>
      </c>
      <c r="R194" s="143">
        <f t="shared" si="13"/>
        <v>0</v>
      </c>
      <c r="S194" s="143">
        <v>0</v>
      </c>
      <c r="T194" s="144">
        <f t="shared" si="14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5" t="s">
        <v>178</v>
      </c>
      <c r="AT194" s="145" t="s">
        <v>108</v>
      </c>
      <c r="AU194" s="145" t="s">
        <v>74</v>
      </c>
      <c r="AY194" s="14" t="s">
        <v>107</v>
      </c>
      <c r="BE194" s="146">
        <f t="shared" si="15"/>
        <v>0</v>
      </c>
      <c r="BF194" s="146">
        <f t="shared" si="16"/>
        <v>0</v>
      </c>
      <c r="BG194" s="146">
        <f t="shared" si="17"/>
        <v>0</v>
      </c>
      <c r="BH194" s="146">
        <f t="shared" si="18"/>
        <v>0</v>
      </c>
      <c r="BI194" s="146">
        <f t="shared" si="19"/>
        <v>0</v>
      </c>
      <c r="BJ194" s="14" t="s">
        <v>74</v>
      </c>
      <c r="BK194" s="146">
        <f t="shared" si="20"/>
        <v>0</v>
      </c>
      <c r="BL194" s="14" t="s">
        <v>178</v>
      </c>
      <c r="BM194" s="145" t="s">
        <v>538</v>
      </c>
    </row>
    <row r="195" spans="1:65" s="2" customFormat="1" ht="16.5" customHeight="1">
      <c r="A195" s="26"/>
      <c r="B195" s="133"/>
      <c r="C195" s="134" t="s">
        <v>539</v>
      </c>
      <c r="D195" s="134" t="s">
        <v>108</v>
      </c>
      <c r="E195" s="135" t="s">
        <v>234</v>
      </c>
      <c r="F195" s="136" t="s">
        <v>235</v>
      </c>
      <c r="G195" s="137" t="s">
        <v>217</v>
      </c>
      <c r="H195" s="138">
        <v>73.688000000000002</v>
      </c>
      <c r="I195" s="139"/>
      <c r="J195" s="139">
        <f t="shared" si="23"/>
        <v>0</v>
      </c>
      <c r="K195" s="140"/>
      <c r="L195" s="27"/>
      <c r="M195" s="141" t="s">
        <v>1</v>
      </c>
      <c r="N195" s="142" t="s">
        <v>32</v>
      </c>
      <c r="O195" s="143">
        <v>0</v>
      </c>
      <c r="P195" s="143">
        <f t="shared" si="12"/>
        <v>0</v>
      </c>
      <c r="Q195" s="143">
        <v>0</v>
      </c>
      <c r="R195" s="143">
        <f t="shared" si="13"/>
        <v>0</v>
      </c>
      <c r="S195" s="143">
        <v>0</v>
      </c>
      <c r="T195" s="144">
        <f t="shared" si="14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5" t="s">
        <v>178</v>
      </c>
      <c r="AT195" s="145" t="s">
        <v>108</v>
      </c>
      <c r="AU195" s="145" t="s">
        <v>74</v>
      </c>
      <c r="AY195" s="14" t="s">
        <v>107</v>
      </c>
      <c r="BE195" s="146">
        <f t="shared" si="15"/>
        <v>0</v>
      </c>
      <c r="BF195" s="146">
        <f t="shared" si="16"/>
        <v>0</v>
      </c>
      <c r="BG195" s="146">
        <f t="shared" si="17"/>
        <v>0</v>
      </c>
      <c r="BH195" s="146">
        <f t="shared" si="18"/>
        <v>0</v>
      </c>
      <c r="BI195" s="146">
        <f t="shared" si="19"/>
        <v>0</v>
      </c>
      <c r="BJ195" s="14" t="s">
        <v>74</v>
      </c>
      <c r="BK195" s="146">
        <f t="shared" si="20"/>
        <v>0</v>
      </c>
      <c r="BL195" s="14" t="s">
        <v>178</v>
      </c>
      <c r="BM195" s="145" t="s">
        <v>540</v>
      </c>
    </row>
    <row r="196" spans="1:65" s="11" customFormat="1" ht="22.9" customHeight="1">
      <c r="B196" s="123"/>
      <c r="D196" s="124" t="s">
        <v>65</v>
      </c>
      <c r="E196" s="163" t="s">
        <v>298</v>
      </c>
      <c r="F196" s="163" t="s">
        <v>299</v>
      </c>
      <c r="J196" s="164">
        <f>SUM(J197:J202)</f>
        <v>0</v>
      </c>
      <c r="L196" s="123"/>
      <c r="M196" s="127"/>
      <c r="N196" s="128"/>
      <c r="O196" s="128"/>
      <c r="P196" s="129">
        <f>SUM(P197:P202)</f>
        <v>1.9089999999999998</v>
      </c>
      <c r="Q196" s="128"/>
      <c r="R196" s="129">
        <f>SUM(R197:R202)</f>
        <v>0</v>
      </c>
      <c r="S196" s="128"/>
      <c r="T196" s="130">
        <f>SUM(T197:T202)</f>
        <v>0</v>
      </c>
      <c r="AR196" s="124" t="s">
        <v>113</v>
      </c>
      <c r="AT196" s="131" t="s">
        <v>65</v>
      </c>
      <c r="AU196" s="131" t="s">
        <v>71</v>
      </c>
      <c r="AY196" s="124" t="s">
        <v>107</v>
      </c>
      <c r="BK196" s="132">
        <f>SUM(BK197:BK202)</f>
        <v>0</v>
      </c>
    </row>
    <row r="197" spans="1:65" s="2" customFormat="1" ht="16.5" customHeight="1">
      <c r="A197" s="26"/>
      <c r="B197" s="133"/>
      <c r="C197" s="134" t="s">
        <v>541</v>
      </c>
      <c r="D197" s="134" t="s">
        <v>108</v>
      </c>
      <c r="E197" s="135" t="s">
        <v>303</v>
      </c>
      <c r="F197" s="136" t="s">
        <v>304</v>
      </c>
      <c r="G197" s="137" t="s">
        <v>109</v>
      </c>
      <c r="H197" s="138">
        <v>1</v>
      </c>
      <c r="I197" s="139"/>
      <c r="J197" s="139">
        <f t="shared" si="23"/>
        <v>0</v>
      </c>
      <c r="K197" s="140"/>
      <c r="L197" s="27"/>
      <c r="M197" s="141" t="s">
        <v>1</v>
      </c>
      <c r="N197" s="142" t="s">
        <v>32</v>
      </c>
      <c r="O197" s="143">
        <v>0.36499999999999999</v>
      </c>
      <c r="P197" s="143">
        <f t="shared" ref="P197:P202" si="24">O197*H197</f>
        <v>0.36499999999999999</v>
      </c>
      <c r="Q197" s="143">
        <v>0</v>
      </c>
      <c r="R197" s="143">
        <f t="shared" ref="R197:R202" si="25">Q197*H197</f>
        <v>0</v>
      </c>
      <c r="S197" s="143">
        <v>0</v>
      </c>
      <c r="T197" s="144">
        <f t="shared" ref="T197:T202" si="26"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5" t="s">
        <v>178</v>
      </c>
      <c r="AT197" s="145" t="s">
        <v>108</v>
      </c>
      <c r="AU197" s="145" t="s">
        <v>74</v>
      </c>
      <c r="AY197" s="14" t="s">
        <v>107</v>
      </c>
      <c r="BE197" s="146">
        <f t="shared" ref="BE197:BE202" si="27">IF(N197="základná",J197,0)</f>
        <v>0</v>
      </c>
      <c r="BF197" s="146">
        <f t="shared" ref="BF197:BF202" si="28">IF(N197="znížená",J197,0)</f>
        <v>0</v>
      </c>
      <c r="BG197" s="146">
        <f t="shared" ref="BG197:BG202" si="29">IF(N197="zákl. prenesená",J197,0)</f>
        <v>0</v>
      </c>
      <c r="BH197" s="146">
        <f t="shared" ref="BH197:BH202" si="30">IF(N197="zníž. prenesená",J197,0)</f>
        <v>0</v>
      </c>
      <c r="BI197" s="146">
        <f t="shared" ref="BI197:BI202" si="31">IF(N197="nulová",J197,0)</f>
        <v>0</v>
      </c>
      <c r="BJ197" s="14" t="s">
        <v>74</v>
      </c>
      <c r="BK197" s="146">
        <f t="shared" ref="BK197:BK202" si="32">ROUND(I197*H197,2)</f>
        <v>0</v>
      </c>
      <c r="BL197" s="14" t="s">
        <v>178</v>
      </c>
      <c r="BM197" s="145" t="s">
        <v>542</v>
      </c>
    </row>
    <row r="198" spans="1:65" s="2" customFormat="1" ht="16.5" customHeight="1">
      <c r="A198" s="26"/>
      <c r="B198" s="133"/>
      <c r="C198" s="134" t="s">
        <v>543</v>
      </c>
      <c r="D198" s="134" t="s">
        <v>108</v>
      </c>
      <c r="E198" s="135" t="s">
        <v>544</v>
      </c>
      <c r="F198" s="136" t="s">
        <v>307</v>
      </c>
      <c r="G198" s="137" t="s">
        <v>460</v>
      </c>
      <c r="H198" s="138">
        <v>1</v>
      </c>
      <c r="I198" s="139"/>
      <c r="J198" s="139">
        <f t="shared" si="23"/>
        <v>0</v>
      </c>
      <c r="K198" s="140"/>
      <c r="L198" s="27"/>
      <c r="M198" s="141" t="s">
        <v>1</v>
      </c>
      <c r="N198" s="142" t="s">
        <v>32</v>
      </c>
      <c r="O198" s="143">
        <v>0.36499999999999999</v>
      </c>
      <c r="P198" s="143">
        <f t="shared" si="24"/>
        <v>0.36499999999999999</v>
      </c>
      <c r="Q198" s="143">
        <v>0</v>
      </c>
      <c r="R198" s="143">
        <f t="shared" si="25"/>
        <v>0</v>
      </c>
      <c r="S198" s="143">
        <v>0</v>
      </c>
      <c r="T198" s="144">
        <f t="shared" si="26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5" t="s">
        <v>178</v>
      </c>
      <c r="AT198" s="145" t="s">
        <v>108</v>
      </c>
      <c r="AU198" s="145" t="s">
        <v>74</v>
      </c>
      <c r="AY198" s="14" t="s">
        <v>107</v>
      </c>
      <c r="BE198" s="146">
        <f t="shared" si="27"/>
        <v>0</v>
      </c>
      <c r="BF198" s="146">
        <f t="shared" si="28"/>
        <v>0</v>
      </c>
      <c r="BG198" s="146">
        <f t="shared" si="29"/>
        <v>0</v>
      </c>
      <c r="BH198" s="146">
        <f t="shared" si="30"/>
        <v>0</v>
      </c>
      <c r="BI198" s="146">
        <f t="shared" si="31"/>
        <v>0</v>
      </c>
      <c r="BJ198" s="14" t="s">
        <v>74</v>
      </c>
      <c r="BK198" s="146">
        <f t="shared" si="32"/>
        <v>0</v>
      </c>
      <c r="BL198" s="14" t="s">
        <v>178</v>
      </c>
      <c r="BM198" s="145" t="s">
        <v>545</v>
      </c>
    </row>
    <row r="199" spans="1:65" s="2" customFormat="1" ht="33" customHeight="1">
      <c r="A199" s="26"/>
      <c r="B199" s="133"/>
      <c r="C199" s="134" t="s">
        <v>546</v>
      </c>
      <c r="D199" s="134" t="s">
        <v>108</v>
      </c>
      <c r="E199" s="135" t="s">
        <v>547</v>
      </c>
      <c r="F199" s="136" t="s">
        <v>548</v>
      </c>
      <c r="G199" s="137" t="s">
        <v>109</v>
      </c>
      <c r="H199" s="138">
        <v>1</v>
      </c>
      <c r="I199" s="139"/>
      <c r="J199" s="139">
        <f t="shared" si="23"/>
        <v>0</v>
      </c>
      <c r="K199" s="140"/>
      <c r="L199" s="27"/>
      <c r="M199" s="141" t="s">
        <v>1</v>
      </c>
      <c r="N199" s="142" t="s">
        <v>32</v>
      </c>
      <c r="O199" s="143">
        <v>0.36499999999999999</v>
      </c>
      <c r="P199" s="143">
        <f t="shared" si="24"/>
        <v>0.36499999999999999</v>
      </c>
      <c r="Q199" s="143">
        <v>0</v>
      </c>
      <c r="R199" s="143">
        <f t="shared" si="25"/>
        <v>0</v>
      </c>
      <c r="S199" s="143">
        <v>0</v>
      </c>
      <c r="T199" s="144">
        <f t="shared" si="26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45" t="s">
        <v>178</v>
      </c>
      <c r="AT199" s="145" t="s">
        <v>108</v>
      </c>
      <c r="AU199" s="145" t="s">
        <v>74</v>
      </c>
      <c r="AY199" s="14" t="s">
        <v>107</v>
      </c>
      <c r="BE199" s="146">
        <f t="shared" si="27"/>
        <v>0</v>
      </c>
      <c r="BF199" s="146">
        <f t="shared" si="28"/>
        <v>0</v>
      </c>
      <c r="BG199" s="146">
        <f t="shared" si="29"/>
        <v>0</v>
      </c>
      <c r="BH199" s="146">
        <f t="shared" si="30"/>
        <v>0</v>
      </c>
      <c r="BI199" s="146">
        <f t="shared" si="31"/>
        <v>0</v>
      </c>
      <c r="BJ199" s="14" t="s">
        <v>74</v>
      </c>
      <c r="BK199" s="146">
        <f t="shared" si="32"/>
        <v>0</v>
      </c>
      <c r="BL199" s="14" t="s">
        <v>178</v>
      </c>
      <c r="BM199" s="145" t="s">
        <v>549</v>
      </c>
    </row>
    <row r="200" spans="1:65" s="2" customFormat="1" ht="16.5" customHeight="1">
      <c r="A200" s="26"/>
      <c r="B200" s="133"/>
      <c r="C200" s="134" t="s">
        <v>550</v>
      </c>
      <c r="D200" s="134" t="s">
        <v>108</v>
      </c>
      <c r="E200" s="135" t="s">
        <v>551</v>
      </c>
      <c r="F200" s="136" t="s">
        <v>552</v>
      </c>
      <c r="G200" s="137" t="s">
        <v>109</v>
      </c>
      <c r="H200" s="138">
        <v>2</v>
      </c>
      <c r="I200" s="139"/>
      <c r="J200" s="139">
        <f t="shared" si="23"/>
        <v>0</v>
      </c>
      <c r="K200" s="140"/>
      <c r="L200" s="27"/>
      <c r="M200" s="141" t="s">
        <v>1</v>
      </c>
      <c r="N200" s="142" t="s">
        <v>32</v>
      </c>
      <c r="O200" s="143">
        <v>0.40699999999999997</v>
      </c>
      <c r="P200" s="143">
        <f t="shared" si="24"/>
        <v>0.81399999999999995</v>
      </c>
      <c r="Q200" s="143">
        <v>0</v>
      </c>
      <c r="R200" s="143">
        <f t="shared" si="25"/>
        <v>0</v>
      </c>
      <c r="S200" s="143">
        <v>0</v>
      </c>
      <c r="T200" s="144">
        <f t="shared" si="26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5" t="s">
        <v>178</v>
      </c>
      <c r="AT200" s="145" t="s">
        <v>108</v>
      </c>
      <c r="AU200" s="145" t="s">
        <v>74</v>
      </c>
      <c r="AY200" s="14" t="s">
        <v>107</v>
      </c>
      <c r="BE200" s="146">
        <f t="shared" si="27"/>
        <v>0</v>
      </c>
      <c r="BF200" s="146">
        <f t="shared" si="28"/>
        <v>0</v>
      </c>
      <c r="BG200" s="146">
        <f t="shared" si="29"/>
        <v>0</v>
      </c>
      <c r="BH200" s="146">
        <f t="shared" si="30"/>
        <v>0</v>
      </c>
      <c r="BI200" s="146">
        <f t="shared" si="31"/>
        <v>0</v>
      </c>
      <c r="BJ200" s="14" t="s">
        <v>74</v>
      </c>
      <c r="BK200" s="146">
        <f t="shared" si="32"/>
        <v>0</v>
      </c>
      <c r="BL200" s="14" t="s">
        <v>178</v>
      </c>
      <c r="BM200" s="145" t="s">
        <v>553</v>
      </c>
    </row>
    <row r="201" spans="1:65" s="2" customFormat="1" ht="16.5" customHeight="1">
      <c r="A201" s="26"/>
      <c r="B201" s="133"/>
      <c r="C201" s="134" t="s">
        <v>554</v>
      </c>
      <c r="D201" s="134" t="s">
        <v>108</v>
      </c>
      <c r="E201" s="135" t="s">
        <v>226</v>
      </c>
      <c r="F201" s="136" t="s">
        <v>226</v>
      </c>
      <c r="G201" s="137" t="s">
        <v>217</v>
      </c>
      <c r="H201" s="138">
        <v>18.3</v>
      </c>
      <c r="I201" s="139"/>
      <c r="J201" s="139">
        <f t="shared" si="23"/>
        <v>0</v>
      </c>
      <c r="K201" s="140"/>
      <c r="L201" s="27"/>
      <c r="M201" s="141" t="s">
        <v>1</v>
      </c>
      <c r="N201" s="142" t="s">
        <v>32</v>
      </c>
      <c r="O201" s="143">
        <v>0</v>
      </c>
      <c r="P201" s="143">
        <f t="shared" si="24"/>
        <v>0</v>
      </c>
      <c r="Q201" s="143">
        <v>0</v>
      </c>
      <c r="R201" s="143">
        <f t="shared" si="25"/>
        <v>0</v>
      </c>
      <c r="S201" s="143">
        <v>0</v>
      </c>
      <c r="T201" s="144">
        <f t="shared" si="26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45" t="s">
        <v>178</v>
      </c>
      <c r="AT201" s="145" t="s">
        <v>108</v>
      </c>
      <c r="AU201" s="145" t="s">
        <v>74</v>
      </c>
      <c r="AY201" s="14" t="s">
        <v>107</v>
      </c>
      <c r="BE201" s="146">
        <f t="shared" si="27"/>
        <v>0</v>
      </c>
      <c r="BF201" s="146">
        <f t="shared" si="28"/>
        <v>0</v>
      </c>
      <c r="BG201" s="146">
        <f t="shared" si="29"/>
        <v>0</v>
      </c>
      <c r="BH201" s="146">
        <f t="shared" si="30"/>
        <v>0</v>
      </c>
      <c r="BI201" s="146">
        <f t="shared" si="31"/>
        <v>0</v>
      </c>
      <c r="BJ201" s="14" t="s">
        <v>74</v>
      </c>
      <c r="BK201" s="146">
        <f t="shared" si="32"/>
        <v>0</v>
      </c>
      <c r="BL201" s="14" t="s">
        <v>178</v>
      </c>
      <c r="BM201" s="145" t="s">
        <v>555</v>
      </c>
    </row>
    <row r="202" spans="1:65" s="2" customFormat="1" ht="16.5" customHeight="1">
      <c r="A202" s="26"/>
      <c r="B202" s="133"/>
      <c r="C202" s="134" t="s">
        <v>556</v>
      </c>
      <c r="D202" s="134" t="s">
        <v>108</v>
      </c>
      <c r="E202" s="135" t="s">
        <v>557</v>
      </c>
      <c r="F202" s="136" t="s">
        <v>232</v>
      </c>
      <c r="G202" s="137" t="s">
        <v>217</v>
      </c>
      <c r="H202" s="138">
        <v>18.3</v>
      </c>
      <c r="I202" s="139"/>
      <c r="J202" s="139">
        <f t="shared" si="23"/>
        <v>0</v>
      </c>
      <c r="K202" s="140"/>
      <c r="L202" s="27"/>
      <c r="M202" s="165" t="s">
        <v>1</v>
      </c>
      <c r="N202" s="166" t="s">
        <v>32</v>
      </c>
      <c r="O202" s="157">
        <v>0</v>
      </c>
      <c r="P202" s="157">
        <f t="shared" si="24"/>
        <v>0</v>
      </c>
      <c r="Q202" s="157">
        <v>0</v>
      </c>
      <c r="R202" s="157">
        <f t="shared" si="25"/>
        <v>0</v>
      </c>
      <c r="S202" s="157">
        <v>0</v>
      </c>
      <c r="T202" s="158">
        <f t="shared" si="26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5" t="s">
        <v>178</v>
      </c>
      <c r="AT202" s="145" t="s">
        <v>108</v>
      </c>
      <c r="AU202" s="145" t="s">
        <v>74</v>
      </c>
      <c r="AY202" s="14" t="s">
        <v>107</v>
      </c>
      <c r="BE202" s="146">
        <f t="shared" si="27"/>
        <v>0</v>
      </c>
      <c r="BF202" s="146">
        <f t="shared" si="28"/>
        <v>0</v>
      </c>
      <c r="BG202" s="146">
        <f t="shared" si="29"/>
        <v>0</v>
      </c>
      <c r="BH202" s="146">
        <f t="shared" si="30"/>
        <v>0</v>
      </c>
      <c r="BI202" s="146">
        <f t="shared" si="31"/>
        <v>0</v>
      </c>
      <c r="BJ202" s="14" t="s">
        <v>74</v>
      </c>
      <c r="BK202" s="146">
        <f t="shared" si="32"/>
        <v>0</v>
      </c>
      <c r="BL202" s="14" t="s">
        <v>178</v>
      </c>
      <c r="BM202" s="145" t="s">
        <v>558</v>
      </c>
    </row>
    <row r="203" spans="1:65" s="2" customFormat="1" ht="6.95" customHeight="1">
      <c r="A203" s="26"/>
      <c r="B203" s="41"/>
      <c r="C203" s="42"/>
      <c r="D203" s="42"/>
      <c r="E203" s="42"/>
      <c r="F203" s="42"/>
      <c r="G203" s="42"/>
      <c r="H203" s="42"/>
      <c r="I203" s="42"/>
      <c r="J203" s="42"/>
      <c r="K203" s="42"/>
      <c r="L203" s="27"/>
      <c r="M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</row>
  </sheetData>
  <autoFilter ref="C124:K202" xr:uid="{00000000-0009-0000-0000-000004000000}"/>
  <mergeCells count="11">
    <mergeCell ref="L2:V2"/>
    <mergeCell ref="E87:H87"/>
    <mergeCell ref="E89:H89"/>
    <mergeCell ref="E113:H113"/>
    <mergeCell ref="E115:H115"/>
    <mergeCell ref="E117:H117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C128:E195" numberStoredAsText="1"/>
    <ignoredError sqref="J128:J165 J167:J168 J170:J195 J197:J202" unlockedFormula="1"/>
    <ignoredError sqref="J166 J169" formula="1"/>
    <ignoredError sqref="J196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PS01a - SO 02-PS 01 VN RO...</vt:lpstr>
      <vt:lpstr>PS01b - SO 02-PS 01 TRAFO...</vt:lpstr>
      <vt:lpstr>PS01c - SO 02-PS 01 NN RO...</vt:lpstr>
      <vt:lpstr>'PS01a - SO 02-PS 01 VN RO...'!Názvy_tlače</vt:lpstr>
      <vt:lpstr>'PS01b - SO 02-PS 01 TRAFO...'!Názvy_tlače</vt:lpstr>
      <vt:lpstr>'PS01c - SO 02-PS 01 NN RO...'!Názvy_tlače</vt:lpstr>
      <vt:lpstr>'Rekapitulácia stavby'!Názvy_tlače</vt:lpstr>
      <vt:lpstr>'PS01a - SO 02-PS 01 VN RO...'!Oblasť_tlače</vt:lpstr>
      <vt:lpstr>'PS01b - SO 02-PS 01 TRAFO...'!Oblasť_tlače</vt:lpstr>
      <vt:lpstr>'PS01c - SO 02-PS 01 NN RO...'!Oblasť_tlače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DESKTOP-4P9ND0T\Lubos</dc:creator>
  <cp:lastModifiedBy>Gabriela Pomichal</cp:lastModifiedBy>
  <dcterms:created xsi:type="dcterms:W3CDTF">2021-02-17T09:58:18Z</dcterms:created>
  <dcterms:modified xsi:type="dcterms:W3CDTF">2021-07-01T08:52:22Z</dcterms:modified>
</cp:coreProperties>
</file>