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omichal Gabika\2017\Verejné obstarávania\III. Q\2_Oplotenie pozemku I. etapa\05_Výzva\"/>
    </mc:Choice>
  </mc:AlternateContent>
  <bookViews>
    <workbookView xWindow="0" yWindow="180" windowWidth="13035" windowHeight="8775" tabRatio="731" firstSheet="1" activeTab="1"/>
  </bookViews>
  <sheets>
    <sheet name="Rekapitulácia_1" sheetId="18" r:id="rId1"/>
    <sheet name="Rekapitulácia" sheetId="19" r:id="rId2"/>
    <sheet name="Oplotenie pozemku I. etapa" sheetId="4" r:id="rId3"/>
  </sheets>
  <definedNames>
    <definedName name="_xlnm.Print_Area" localSheetId="0">Rekapitulácia_1!$A$1:$I$62</definedName>
  </definedNames>
  <calcPr calcId="152511" iterateCount="1"/>
</workbook>
</file>

<file path=xl/calcChain.xml><?xml version="1.0" encoding="utf-8"?>
<calcChain xmlns="http://schemas.openxmlformats.org/spreadsheetml/2006/main">
  <c r="G11" i="4" l="1"/>
  <c r="G12" i="4"/>
  <c r="G13" i="4"/>
  <c r="G14" i="4"/>
  <c r="G16" i="4"/>
  <c r="G17" i="4"/>
  <c r="G18" i="4"/>
  <c r="G19" i="4"/>
  <c r="G20" i="4"/>
  <c r="G22" i="4"/>
  <c r="G23" i="4"/>
  <c r="G24" i="4"/>
  <c r="G25" i="4"/>
  <c r="G26" i="4"/>
  <c r="G28" i="4"/>
  <c r="G29" i="4"/>
  <c r="G30" i="4"/>
  <c r="G31" i="4"/>
  <c r="G32" i="4"/>
  <c r="G34" i="4"/>
  <c r="G36" i="4"/>
  <c r="G10" i="4"/>
  <c r="G37" i="4" s="1"/>
  <c r="H37" i="18" l="1"/>
  <c r="C37" i="18"/>
  <c r="E37" i="18" s="1"/>
  <c r="E36" i="18"/>
  <c r="F36" i="18" s="1"/>
  <c r="G36" i="18" s="1"/>
  <c r="E35" i="18"/>
  <c r="F35" i="18" s="1"/>
  <c r="G35" i="18" s="1"/>
  <c r="H34" i="18"/>
  <c r="C34" i="18"/>
  <c r="E34" i="18" s="1"/>
  <c r="E33" i="18"/>
  <c r="I33" i="18" s="1"/>
  <c r="B57" i="18" s="1"/>
  <c r="E32" i="18"/>
  <c r="F32" i="18" s="1"/>
  <c r="E31" i="18"/>
  <c r="F31" i="18" s="1"/>
  <c r="G31" i="18" s="1"/>
  <c r="H30" i="18"/>
  <c r="B30" i="18"/>
  <c r="H29" i="18"/>
  <c r="D29" i="18"/>
  <c r="C29" i="18"/>
  <c r="B29" i="18"/>
  <c r="H28" i="18"/>
  <c r="D28" i="18"/>
  <c r="C28" i="18"/>
  <c r="B28" i="18"/>
  <c r="H27" i="18"/>
  <c r="E26" i="18"/>
  <c r="F26" i="18" s="1"/>
  <c r="C25" i="18"/>
  <c r="B25" i="18"/>
  <c r="B24" i="18"/>
  <c r="E24" i="18" s="1"/>
  <c r="C21" i="18"/>
  <c r="H20" i="18"/>
  <c r="H19" i="18"/>
  <c r="C19" i="18"/>
  <c r="B19" i="18"/>
  <c r="D17" i="18"/>
  <c r="C17" i="18"/>
  <c r="C16" i="18"/>
  <c r="B16" i="18"/>
  <c r="B15" i="18"/>
  <c r="E15" i="18" s="1"/>
  <c r="D14" i="18"/>
  <c r="C14" i="18"/>
  <c r="B14" i="18"/>
  <c r="H13" i="18"/>
  <c r="D13" i="18"/>
  <c r="H12" i="18"/>
  <c r="H11" i="18" s="1"/>
  <c r="D12" i="18"/>
  <c r="D11" i="18" s="1"/>
  <c r="C12" i="18"/>
  <c r="C11" i="18" s="1"/>
  <c r="B12" i="18"/>
  <c r="B11" i="18" s="1"/>
  <c r="E9" i="18"/>
  <c r="I9" i="18" s="1"/>
  <c r="C20" i="18"/>
  <c r="D20" i="18"/>
  <c r="B21" i="18"/>
  <c r="B22" i="18"/>
  <c r="E22" i="18" s="1"/>
  <c r="B23" i="18"/>
  <c r="E23" i="18" s="1"/>
  <c r="B13" i="18"/>
  <c r="B10" i="19" l="1"/>
  <c r="I31" i="18"/>
  <c r="B56" i="18" s="1"/>
  <c r="F33" i="18"/>
  <c r="G33" i="18" s="1"/>
  <c r="I36" i="18"/>
  <c r="B59" i="18" s="1"/>
  <c r="G32" i="18"/>
  <c r="I26" i="18"/>
  <c r="I35" i="18"/>
  <c r="G26" i="18"/>
  <c r="I32" i="18"/>
  <c r="F22" i="18"/>
  <c r="G22" i="18" s="1"/>
  <c r="I22" i="18"/>
  <c r="B49" i="18" s="1"/>
  <c r="C13" i="18"/>
  <c r="E13" i="18" s="1"/>
  <c r="I13" i="18" s="1"/>
  <c r="B40" i="18" s="1"/>
  <c r="B20" i="18"/>
  <c r="E20" i="18" s="1"/>
  <c r="I23" i="18"/>
  <c r="B50" i="18" s="1"/>
  <c r="F23" i="18"/>
  <c r="G23" i="18" s="1"/>
  <c r="B17" i="18"/>
  <c r="E17" i="18" s="1"/>
  <c r="F17" i="18" s="1"/>
  <c r="G17" i="18" s="1"/>
  <c r="B18" i="18"/>
  <c r="E18" i="18" s="1"/>
  <c r="F18" i="18" s="1"/>
  <c r="I37" i="18"/>
  <c r="B60" i="18" s="1"/>
  <c r="F37" i="18"/>
  <c r="G37" i="18" s="1"/>
  <c r="E19" i="18"/>
  <c r="F19" i="18" s="1"/>
  <c r="G19" i="18" s="1"/>
  <c r="F34" i="18"/>
  <c r="G34" i="18" s="1"/>
  <c r="I34" i="18"/>
  <c r="B58" i="18" s="1"/>
  <c r="E28" i="18"/>
  <c r="I28" i="18" s="1"/>
  <c r="B53" i="18" s="1"/>
  <c r="E29" i="18"/>
  <c r="F29" i="18" s="1"/>
  <c r="G29" i="18" s="1"/>
  <c r="E25" i="18"/>
  <c r="F25" i="18" s="1"/>
  <c r="G25" i="18" s="1"/>
  <c r="H10" i="18"/>
  <c r="H8" i="18" s="1"/>
  <c r="E21" i="18"/>
  <c r="F21" i="18" s="1"/>
  <c r="G21" i="18" s="1"/>
  <c r="B27" i="18"/>
  <c r="E27" i="18" s="1"/>
  <c r="F27" i="18" s="1"/>
  <c r="G27" i="18" s="1"/>
  <c r="C8" i="18"/>
  <c r="C10" i="18"/>
  <c r="E16" i="18"/>
  <c r="I16" i="18" s="1"/>
  <c r="B43" i="18" s="1"/>
  <c r="E14" i="18"/>
  <c r="F14" i="18" s="1"/>
  <c r="G14" i="18" s="1"/>
  <c r="I24" i="18"/>
  <c r="B51" i="18" s="1"/>
  <c r="F24" i="18"/>
  <c r="G24" i="18" s="1"/>
  <c r="D8" i="18"/>
  <c r="D10" i="18"/>
  <c r="E11" i="18"/>
  <c r="I15" i="18"/>
  <c r="B42" i="18" s="1"/>
  <c r="F15" i="18"/>
  <c r="G15" i="18" s="1"/>
  <c r="E30" i="18"/>
  <c r="E12" i="18"/>
  <c r="I19" i="18" l="1"/>
  <c r="B46" i="18" s="1"/>
  <c r="I20" i="18"/>
  <c r="B47" i="18" s="1"/>
  <c r="F20" i="18"/>
  <c r="G20" i="18" s="1"/>
  <c r="I17" i="18"/>
  <c r="B44" i="18" s="1"/>
  <c r="I18" i="18"/>
  <c r="B45" i="18" s="1"/>
  <c r="G18" i="18"/>
  <c r="I29" i="18"/>
  <c r="B54" i="18" s="1"/>
  <c r="I27" i="18"/>
  <c r="F28" i="18"/>
  <c r="G28" i="18" s="1"/>
  <c r="I14" i="18"/>
  <c r="B41" i="18" s="1"/>
  <c r="I25" i="18"/>
  <c r="B52" i="18" s="1"/>
  <c r="F16" i="18"/>
  <c r="G16" i="18" s="1"/>
  <c r="I21" i="18"/>
  <c r="B48" i="18" s="1"/>
  <c r="E8" i="18"/>
  <c r="I8" i="18" s="1"/>
  <c r="B10" i="18"/>
  <c r="E10" i="18" s="1"/>
  <c r="F13" i="18"/>
  <c r="G13" i="18" s="1"/>
  <c r="F30" i="18"/>
  <c r="G30" i="18" s="1"/>
  <c r="I30" i="18"/>
  <c r="B55" i="18" s="1"/>
  <c r="F12" i="18"/>
  <c r="G12" i="18" s="1"/>
  <c r="I12" i="18"/>
  <c r="B39" i="18" s="1"/>
  <c r="B62" i="18" s="1"/>
  <c r="F11" i="18"/>
  <c r="G11" i="18" s="1"/>
  <c r="I11" i="18"/>
  <c r="F8" i="18" l="1"/>
  <c r="G8" i="18" s="1"/>
  <c r="I10" i="18"/>
  <c r="F10" i="18"/>
  <c r="G10" i="18" s="1"/>
  <c r="C10" i="19" l="1"/>
  <c r="D10" i="19" s="1"/>
</calcChain>
</file>

<file path=xl/sharedStrings.xml><?xml version="1.0" encoding="utf-8"?>
<sst xmlns="http://schemas.openxmlformats.org/spreadsheetml/2006/main" count="141" uniqueCount="100">
  <si>
    <t>Rekapitulácia objektov stavby</t>
  </si>
  <si>
    <t>Projektant:</t>
  </si>
  <si>
    <t>Zákazka</t>
  </si>
  <si>
    <t>Cena s DPH</t>
  </si>
  <si>
    <t xml:space="preserve">Zriadenie maďarsko-slovenských obchodno-informačných centier za konkurencieschopné pohraničie INKUBUSINESS   </t>
  </si>
  <si>
    <t xml:space="preserve">    SO-02 Nový stav   </t>
  </si>
  <si>
    <t xml:space="preserve">        PS-01.6 Rekonštrukcia výťahu v časti B   </t>
  </si>
  <si>
    <t xml:space="preserve">        PS-01.7 Prestavba javiska v časti C   </t>
  </si>
  <si>
    <t xml:space="preserve">        PS-03.3 Prekládka verejného osvetlenia</t>
  </si>
  <si>
    <t xml:space="preserve">        PS-01 - Architektúra</t>
  </si>
  <si>
    <t xml:space="preserve">        PS-03 Elektroinštalácia</t>
  </si>
  <si>
    <t xml:space="preserve">        PS-02 Statika  /je započítané v PS-01 architektúra/</t>
  </si>
  <si>
    <t xml:space="preserve">    SO-01 Búracie práce  - /je započítané v PS-01 architektúra/ </t>
  </si>
  <si>
    <t xml:space="preserve">        PS-04 Protipožiarna ochrana /je započítané v PS-01 architektúra/</t>
  </si>
  <si>
    <t xml:space="preserve">        PS-05 Vykurovanie</t>
  </si>
  <si>
    <t xml:space="preserve">        PS-06 Vzduchotechnika</t>
  </si>
  <si>
    <t xml:space="preserve">        PS-07 Tepelnotechnický a energetický posudok</t>
  </si>
  <si>
    <t xml:space="preserve">        PS-08 Dopravné riešenie</t>
  </si>
  <si>
    <t xml:space="preserve">        PS-09 Zdravotechnika</t>
  </si>
  <si>
    <t>Adif s.r.o.</t>
  </si>
  <si>
    <t>Časť:</t>
  </si>
  <si>
    <t>P.Č.</t>
  </si>
  <si>
    <t>Popis</t>
  </si>
  <si>
    <t>MJ</t>
  </si>
  <si>
    <t>Cena celkom (realizované)  Eurobuilding bez DPH</t>
  </si>
  <si>
    <t>Cena celkom potrebné na dokončenie bez DPH</t>
  </si>
  <si>
    <t>Cena celkom (konečný stav)odsúhlasený bez DPH</t>
  </si>
  <si>
    <t>Objednávateľ:Mesto Dunajská Streda</t>
  </si>
  <si>
    <t>Zhotoviteľ:EURO-BUILDFING, a.s., Bratislava</t>
  </si>
  <si>
    <t>Stavba:  Zriadenie maďarsko-slovenských obchodno-informačných centier za konkurencieschopné pohraničie INKUBUSINESS</t>
  </si>
  <si>
    <t>ks</t>
  </si>
  <si>
    <t>Cena celkom (pôvodný stav)</t>
  </si>
  <si>
    <t>Cena celkom (prípočty)</t>
  </si>
  <si>
    <t>Cena celkom (odpočty)</t>
  </si>
  <si>
    <t>DPH 20%</t>
  </si>
  <si>
    <t xml:space="preserve">        PS-03.1 Rekonštrukcia bleskozvodu časti A a B</t>
  </si>
  <si>
    <t xml:space="preserve">        PS-03.1 a PS-03.2 Rekonštrukcia spoločných priestorov časti A, B a kaviareň</t>
  </si>
  <si>
    <t xml:space="preserve">        PS-03.1 a PS-03.2 Výroba nových a úprava exist. rozvádzačov časti A, B a kaviar.</t>
  </si>
  <si>
    <t xml:space="preserve">        PS-03.1 a PS-03.2 Rekonštrukcia spoločných priestorov časti A, B a kaviareň - EL.</t>
  </si>
  <si>
    <t xml:space="preserve">             Rek. fasády časti A, B a časť C - práce HSV (fasáda, búr.pr., par. vnút., lešenie)</t>
  </si>
  <si>
    <t xml:space="preserve">             Rek. fasády časti A, B a časť C - konštrukcie stolárske (dodávka plast. okien)</t>
  </si>
  <si>
    <t xml:space="preserve">             Rek. fasády časti A, B a časť C - klampiarske práce (oplech. parapetov a atiky)</t>
  </si>
  <si>
    <t xml:space="preserve">             Rek. fasády časti A, B a časť C - konštrukcie stolárske (dodávka hliník. stien)</t>
  </si>
  <si>
    <t xml:space="preserve">             Rek. fasády časti A, B a časť C - dokonč. práce (obklady, nátery, maľby)</t>
  </si>
  <si>
    <t xml:space="preserve">             Rek. fasády časti A, B a časť C - práce HSV (fasáda, búr.pr., vnút. par., lešenie.)</t>
  </si>
  <si>
    <t xml:space="preserve">             Rek. strechy časti B - práce HSV (tep. Izol., búr.pr., betón)</t>
  </si>
  <si>
    <t xml:space="preserve">             Rek. strechy časti B - izolácie striech, izolácie tepelné, odtoky</t>
  </si>
  <si>
    <t xml:space="preserve">             Rek. fasády časti A, B, C a strechy - klampiar. práce (oplech. parapetov a atiky)</t>
  </si>
  <si>
    <t xml:space="preserve">             Rek. spoločných priest. v časti A, B a C - práce HSV (zvislé, povrchy, búracie..)</t>
  </si>
  <si>
    <t xml:space="preserve">             Rek. spoloč. priest. v časti A, B a C - práce PSV (izol., SDK, dlažby, obkl., malby...</t>
  </si>
  <si>
    <t xml:space="preserve">             Rek. spoloč. priest. v časti A, B a C - stolárske práce (dvere, informačný pult)</t>
  </si>
  <si>
    <t xml:space="preserve">             Rek. spoloč. priest. v časti A, B a C - stolárske práce (vnútorná zasklená stena)</t>
  </si>
  <si>
    <t xml:space="preserve">             Rek. spoloč. priest. v časti A, B a C - stolárske práce (kuch.linka a bar - kaviareň)</t>
  </si>
  <si>
    <t>Objednávateľ: Municipal Real Estate Dunajská Streda, s.r.o.</t>
  </si>
  <si>
    <t>Cena celkom bez DPH</t>
  </si>
  <si>
    <t>Cena celkom s DPH</t>
  </si>
  <si>
    <t xml:space="preserve">Množstvo celkom </t>
  </si>
  <si>
    <t xml:space="preserve">Cena jednotková </t>
  </si>
  <si>
    <t xml:space="preserve">Cena celkom </t>
  </si>
  <si>
    <t xml:space="preserve">Objekt:  </t>
  </si>
  <si>
    <t xml:space="preserve">Zhotoviteľ: </t>
  </si>
  <si>
    <t xml:space="preserve">Stavba: </t>
  </si>
  <si>
    <t>som / nie som platcom DPH</t>
  </si>
  <si>
    <t xml:space="preserve">Celkom bez DPH   </t>
  </si>
  <si>
    <t>m3</t>
  </si>
  <si>
    <t>t</t>
  </si>
  <si>
    <t xml:space="preserve">             Oprava pozemku I. etapa</t>
  </si>
  <si>
    <t>Výkop ryhy do šírky 600 mm v horn.3 do 100 m3</t>
  </si>
  <si>
    <t>Príplatok k cene za lepivosť pri hĺbení rýh šírky do 600 mm zapažených i nezapažených s urovnaním dna v hornine 3</t>
  </si>
  <si>
    <t>Vodorovné premiestnenie výkopku z horniny 1-4 nad 20-50m</t>
  </si>
  <si>
    <t>Nakladanie neuľahnutého výkopku z hornín tr.1-4 do 100 m3</t>
  </si>
  <si>
    <t>Uloženie sypaniny na skládky do 100 m3</t>
  </si>
  <si>
    <t>Násyp pod základové  konštrukcie so zhutnením zo štrkopiesku fr.0-32 mm</t>
  </si>
  <si>
    <t>Murivo základových pásov (m3) PREMAC 50x30x25 s betónovou výplňou C 16/20 hr. 300 mm</t>
  </si>
  <si>
    <t>Betón základových pásov, železový (bez výstuže), tr. C 20/25</t>
  </si>
  <si>
    <t>Výstuž základových pásov z ocele 10505</t>
  </si>
  <si>
    <t>Výstuž pre murivo základových pásov PREMAC s betónovou výplňou z ocele 10505</t>
  </si>
  <si>
    <t>Osadenie stĺpika železobetónového so zabetónovaním pätky o objeme do 0.15 m3</t>
  </si>
  <si>
    <t>Stĺpik plotový železobetónový KZV 5-280 18x15x280 - priebežný</t>
  </si>
  <si>
    <t>Stĺpik plotový železobetónový KZV 5-280 18x15x280 - koncový</t>
  </si>
  <si>
    <t>Osadenie dosky plotovej železobetónovej prefabrikovanej 500x50x2000 mm</t>
  </si>
  <si>
    <t>Doska a tvárnica plotová výplňová železobetónová KZD 2-200 198x5x50</t>
  </si>
  <si>
    <t>Búranie základov alebo vybúranie otvorov plochy nad 4 m2 v základoch železobetónových,  -2,40000t</t>
  </si>
  <si>
    <t>Odvoz sutiny a vybúraných hmôt na skládku do 1 km</t>
  </si>
  <si>
    <t>Odvoz sutiny a vybúraných hmôt na skládku za každý ďalší 1 km</t>
  </si>
  <si>
    <t>Nakladanie na dopravné prostriedky pre vodorovnú dopravu vybúraných hmôt</t>
  </si>
  <si>
    <t>Poplatok za skladovanie - betón, tehly, dlaždice (17 01 ), ostatné</t>
  </si>
  <si>
    <t>Presun hmôt pre oplotenie, zvislá nosná konštr.z tehál,tvárnic,blokov výšky do 10 m</t>
  </si>
  <si>
    <t>Demontáž oplotenia rámového na oceľové stĺpiky, výšky nad 1 do 2 m,  -0,00900t</t>
  </si>
  <si>
    <t>Kód</t>
  </si>
  <si>
    <t>Zemné práce</t>
  </si>
  <si>
    <t>Zakladanie</t>
  </si>
  <si>
    <t>Zvislé a kompletné konštrukcie</t>
  </si>
  <si>
    <t>Ostatné konštrukcie a práce - búranie</t>
  </si>
  <si>
    <t>Presun hmôt HSV</t>
  </si>
  <si>
    <t>PSV - Konštrukcie doplnkové kovové</t>
  </si>
  <si>
    <t>m</t>
  </si>
  <si>
    <t xml:space="preserve">Rekapitulácia </t>
  </si>
  <si>
    <t>Stavba: Oplotenie pozemku I. etapa</t>
  </si>
  <si>
    <t>Príloha č. 1 Výkaz výmer - Oplotenie pozemku I.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</si>
</sst>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;\-#,##0.00"/>
    <numFmt numFmtId="165" formatCode="#,##0;\-#,##0"/>
    <numFmt numFmtId="166" formatCode="#,##0.000;\-#,##0.000"/>
    <numFmt numFmtId="167" formatCode="#,##0.00_ ;\-#,##0.00\ "/>
    <numFmt numFmtId="168" formatCode="#,##0.000_ ;\-#,##0.000\ "/>
    <numFmt numFmtId="169" formatCode="_-* #,##0.00\ [$€-1]_-;\-* #,##0.00\ [$€-1]_-;_-* &quot;-&quot;??\ [$€-1]_-;_-@_-"/>
  </numFmts>
  <fonts count="25" x14ac:knownFonts="1">
    <font>
      <sz val="8"/>
      <name val="MS Sans Serif"/>
      <charset val="1"/>
    </font>
    <font>
      <sz val="8"/>
      <name val="Arial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sz val="8"/>
      <name val="MS Sans Serif"/>
      <family val="2"/>
      <charset val="238"/>
    </font>
    <font>
      <b/>
      <sz val="8"/>
      <name val="Arial CE"/>
      <charset val="238"/>
    </font>
    <font>
      <sz val="8"/>
      <name val="MS Sans Serif"/>
      <family val="2"/>
      <charset val="238"/>
    </font>
    <font>
      <b/>
      <u/>
      <sz val="8"/>
      <name val="Arial CE"/>
      <charset val="238"/>
    </font>
    <font>
      <sz val="8"/>
      <name val="MS Sans Serif"/>
      <family val="2"/>
      <charset val="238"/>
    </font>
    <font>
      <sz val="8"/>
      <name val="Arial CE"/>
      <family val="2"/>
      <charset val="238"/>
    </font>
    <font>
      <u/>
      <sz val="8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charset val="238"/>
    </font>
    <font>
      <sz val="8"/>
      <name val="MS Sans Serif"/>
      <family val="2"/>
      <charset val="238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8"/>
      <name val="Arial"/>
      <family val="2"/>
      <charset val="238"/>
    </font>
    <font>
      <b/>
      <sz val="9"/>
      <name val="Arial CE"/>
      <family val="2"/>
      <charset val="238"/>
    </font>
    <font>
      <b/>
      <u/>
      <sz val="8"/>
      <name val="Arial CE"/>
      <family val="2"/>
      <charset val="238"/>
    </font>
    <font>
      <b/>
      <sz val="14"/>
      <name val="Arial CE"/>
      <family val="2"/>
      <charset val="238"/>
    </font>
    <font>
      <b/>
      <sz val="8"/>
      <color rgb="FFFF0000"/>
      <name val="Arial CE"/>
      <family val="2"/>
      <charset val="238"/>
    </font>
    <font>
      <sz val="8"/>
      <name val="MS Sans Serif"/>
      <charset val="1"/>
    </font>
    <font>
      <i/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 applyAlignment="0">
      <alignment vertical="top" wrapText="1"/>
      <protection locked="0"/>
    </xf>
    <xf numFmtId="0" fontId="6" fillId="0" borderId="0" applyAlignment="0">
      <alignment vertical="top" wrapText="1"/>
      <protection locked="0"/>
    </xf>
    <xf numFmtId="9" fontId="23" fillId="0" borderId="0" applyFont="0" applyFill="0" applyBorder="0" applyAlignment="0" applyProtection="0"/>
  </cellStyleXfs>
  <cellXfs count="121">
    <xf numFmtId="0" fontId="0" fillId="0" borderId="0" xfId="0" applyAlignment="1">
      <alignment vertical="top"/>
      <protection locked="0"/>
    </xf>
    <xf numFmtId="0" fontId="1" fillId="0" borderId="0" xfId="0" applyFont="1" applyFill="1" applyAlignment="1" applyProtection="1">
      <alignment horizontal="left"/>
    </xf>
    <xf numFmtId="14" fontId="3" fillId="0" borderId="0" xfId="0" applyNumberFormat="1" applyFont="1" applyFill="1" applyAlignment="1" applyProtection="1">
      <alignment horizontal="left"/>
    </xf>
    <xf numFmtId="0" fontId="3" fillId="0" borderId="0" xfId="0" applyFont="1" applyFill="1" applyAlignment="1" applyProtection="1">
      <alignment horizontal="left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wrapText="1"/>
    </xf>
    <xf numFmtId="0" fontId="5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left"/>
    </xf>
    <xf numFmtId="0" fontId="6" fillId="0" borderId="0" xfId="0" applyFont="1" applyFill="1" applyAlignment="1">
      <alignment horizontal="left" vertical="top"/>
      <protection locked="0"/>
    </xf>
    <xf numFmtId="0" fontId="7" fillId="0" borderId="2" xfId="0" applyFont="1" applyFill="1" applyBorder="1" applyAlignment="1" applyProtection="1">
      <alignment horizontal="left" wrapText="1"/>
    </xf>
    <xf numFmtId="164" fontId="7" fillId="0" borderId="2" xfId="0" applyNumberFormat="1" applyFont="1" applyFill="1" applyBorder="1" applyAlignment="1" applyProtection="1">
      <alignment horizontal="right"/>
    </xf>
    <xf numFmtId="0" fontId="8" fillId="0" borderId="0" xfId="0" applyFont="1" applyFill="1" applyAlignment="1">
      <alignment horizontal="left" vertical="top"/>
      <protection locked="0"/>
    </xf>
    <xf numFmtId="0" fontId="3" fillId="0" borderId="2" xfId="0" applyFont="1" applyFill="1" applyBorder="1" applyAlignment="1">
      <alignment horizontal="left" wrapText="1"/>
      <protection locked="0"/>
    </xf>
    <xf numFmtId="0" fontId="10" fillId="0" borderId="0" xfId="0" applyFont="1" applyFill="1" applyAlignment="1">
      <alignment horizontal="left" vertical="top"/>
      <protection locked="0"/>
    </xf>
    <xf numFmtId="0" fontId="9" fillId="0" borderId="0" xfId="0" applyFont="1" applyFill="1" applyBorder="1" applyAlignment="1" applyProtection="1">
      <alignment horizontal="left" wrapText="1"/>
    </xf>
    <xf numFmtId="164" fontId="9" fillId="0" borderId="0" xfId="0" applyNumberFormat="1" applyFont="1" applyFill="1" applyBorder="1" applyAlignment="1" applyProtection="1">
      <alignment horizontal="right"/>
    </xf>
    <xf numFmtId="164" fontId="12" fillId="0" borderId="0" xfId="0" applyNumberFormat="1" applyFont="1" applyFill="1" applyBorder="1" applyAlignment="1" applyProtection="1">
      <alignment horizontal="right"/>
    </xf>
    <xf numFmtId="0" fontId="11" fillId="0" borderId="2" xfId="0" applyFont="1" applyFill="1" applyBorder="1" applyAlignment="1" applyProtection="1">
      <alignment horizontal="left" wrapText="1"/>
    </xf>
    <xf numFmtId="164" fontId="11" fillId="0" borderId="2" xfId="0" applyNumberFormat="1" applyFont="1" applyFill="1" applyBorder="1" applyAlignment="1" applyProtection="1">
      <alignment horizontal="right"/>
    </xf>
    <xf numFmtId="164" fontId="13" fillId="0" borderId="2" xfId="0" applyNumberFormat="1" applyFont="1" applyFill="1" applyBorder="1" applyAlignment="1" applyProtection="1">
      <alignment horizontal="right"/>
    </xf>
    <xf numFmtId="0" fontId="14" fillId="0" borderId="0" xfId="0" applyFont="1" applyFill="1" applyAlignment="1" applyProtection="1">
      <alignment horizontal="left"/>
    </xf>
    <xf numFmtId="0" fontId="15" fillId="0" borderId="0" xfId="0" applyFont="1" applyFill="1" applyAlignment="1">
      <alignment horizontal="left" vertical="top"/>
      <protection locked="0"/>
    </xf>
    <xf numFmtId="0" fontId="16" fillId="0" borderId="0" xfId="0" applyFont="1" applyFill="1" applyAlignment="1">
      <alignment horizontal="left" vertical="top"/>
      <protection locked="0"/>
    </xf>
    <xf numFmtId="165" fontId="9" fillId="0" borderId="0" xfId="0" applyNumberFormat="1" applyFont="1" applyFill="1" applyAlignment="1">
      <alignment horizontal="center"/>
      <protection locked="0"/>
    </xf>
    <xf numFmtId="0" fontId="9" fillId="0" borderId="0" xfId="0" applyFont="1" applyFill="1" applyAlignment="1">
      <alignment horizontal="left" wrapText="1"/>
      <protection locked="0"/>
    </xf>
    <xf numFmtId="165" fontId="10" fillId="0" borderId="0" xfId="0" applyNumberFormat="1" applyFont="1" applyFill="1" applyAlignment="1">
      <alignment horizontal="center" vertical="top"/>
      <protection locked="0"/>
    </xf>
    <xf numFmtId="0" fontId="10" fillId="0" borderId="0" xfId="0" applyFont="1" applyFill="1" applyAlignment="1">
      <alignment horizontal="left" vertical="top" wrapText="1"/>
      <protection locked="0"/>
    </xf>
    <xf numFmtId="0" fontId="11" fillId="0" borderId="0" xfId="0" applyFont="1" applyFill="1" applyAlignment="1" applyProtection="1">
      <alignment horizontal="left"/>
    </xf>
    <xf numFmtId="0" fontId="11" fillId="0" borderId="0" xfId="0" applyFont="1" applyFill="1" applyAlignment="1">
      <alignment horizontal="left" vertical="top"/>
      <protection locked="0"/>
    </xf>
    <xf numFmtId="0" fontId="11" fillId="0" borderId="2" xfId="0" applyFont="1" applyFill="1" applyBorder="1" applyAlignment="1">
      <alignment horizontal="left" wrapText="1"/>
      <protection locked="0"/>
    </xf>
    <xf numFmtId="167" fontId="11" fillId="0" borderId="0" xfId="0" applyNumberFormat="1" applyFont="1" applyFill="1" applyAlignment="1">
      <alignment horizontal="left" vertical="top"/>
      <protection locked="0"/>
    </xf>
    <xf numFmtId="0" fontId="11" fillId="0" borderId="0" xfId="0" applyFont="1" applyFill="1" applyAlignment="1">
      <alignment horizontal="right"/>
      <protection locked="0"/>
    </xf>
    <xf numFmtId="0" fontId="13" fillId="0" borderId="0" xfId="0" applyFont="1" applyFill="1" applyAlignment="1">
      <alignment horizontal="right"/>
      <protection locked="0"/>
    </xf>
    <xf numFmtId="167" fontId="13" fillId="0" borderId="0" xfId="0" applyNumberFormat="1" applyFont="1" applyFill="1" applyAlignment="1">
      <alignment horizontal="right"/>
      <protection locked="0"/>
    </xf>
    <xf numFmtId="0" fontId="21" fillId="0" borderId="0" xfId="0" applyFont="1" applyFill="1" applyAlignment="1" applyProtection="1">
      <alignment horizontal="left"/>
    </xf>
    <xf numFmtId="0" fontId="20" fillId="0" borderId="0" xfId="0" applyFont="1" applyFill="1" applyBorder="1" applyAlignment="1" applyProtection="1">
      <alignment horizontal="left" wrapText="1"/>
    </xf>
    <xf numFmtId="0" fontId="11" fillId="0" borderId="0" xfId="0" applyFont="1" applyFill="1" applyAlignment="1" applyProtection="1">
      <alignment horizontal="right"/>
    </xf>
    <xf numFmtId="0" fontId="19" fillId="0" borderId="0" xfId="0" applyFont="1" applyFill="1" applyAlignment="1" applyProtection="1">
      <alignment horizontal="right" wrapText="1"/>
    </xf>
    <xf numFmtId="0" fontId="20" fillId="0" borderId="0" xfId="0" applyFont="1" applyFill="1" applyBorder="1" applyAlignment="1" applyProtection="1">
      <alignment horizontal="right" wrapText="1"/>
    </xf>
    <xf numFmtId="4" fontId="13" fillId="0" borderId="2" xfId="0" applyNumberFormat="1" applyFont="1" applyFill="1" applyBorder="1" applyAlignment="1" applyProtection="1">
      <alignment horizontal="right" wrapText="1"/>
    </xf>
    <xf numFmtId="4" fontId="11" fillId="0" borderId="2" xfId="0" applyNumberFormat="1" applyFont="1" applyFill="1" applyBorder="1" applyAlignment="1">
      <alignment horizontal="right" wrapText="1"/>
      <protection locked="0"/>
    </xf>
    <xf numFmtId="4" fontId="11" fillId="0" borderId="2" xfId="0" applyNumberFormat="1" applyFont="1" applyFill="1" applyBorder="1" applyAlignment="1" applyProtection="1">
      <alignment horizontal="right" wrapText="1"/>
    </xf>
    <xf numFmtId="0" fontId="11" fillId="2" borderId="1" xfId="0" applyFont="1" applyFill="1" applyBorder="1" applyAlignment="1" applyProtection="1">
      <alignment horizontal="right" wrapText="1"/>
    </xf>
    <xf numFmtId="4" fontId="11" fillId="2" borderId="5" xfId="0" applyNumberFormat="1" applyFont="1" applyFill="1" applyBorder="1" applyAlignment="1">
      <alignment horizontal="right" wrapText="1"/>
      <protection locked="0"/>
    </xf>
    <xf numFmtId="4" fontId="11" fillId="2" borderId="6" xfId="0" applyNumberFormat="1" applyFont="1" applyFill="1" applyBorder="1" applyAlignment="1">
      <alignment horizontal="right" wrapText="1"/>
      <protection locked="0"/>
    </xf>
    <xf numFmtId="0" fontId="11" fillId="2" borderId="7" xfId="0" applyFont="1" applyFill="1" applyBorder="1" applyAlignment="1">
      <alignment horizontal="right" wrapText="1"/>
      <protection locked="0"/>
    </xf>
    <xf numFmtId="4" fontId="13" fillId="0" borderId="2" xfId="0" applyNumberFormat="1" applyFont="1" applyFill="1" applyBorder="1" applyAlignment="1">
      <alignment horizontal="right"/>
      <protection locked="0"/>
    </xf>
    <xf numFmtId="0" fontId="18" fillId="0" borderId="1" xfId="0" applyFont="1" applyFill="1" applyBorder="1" applyAlignment="1" applyProtection="1">
      <alignment horizontal="center" vertical="center" wrapText="1"/>
    </xf>
    <xf numFmtId="4" fontId="20" fillId="0" borderId="0" xfId="0" applyNumberFormat="1" applyFont="1" applyFill="1" applyBorder="1" applyAlignment="1" applyProtection="1">
      <alignment horizontal="right" wrapText="1"/>
    </xf>
    <xf numFmtId="167" fontId="13" fillId="0" borderId="2" xfId="0" applyNumberFormat="1" applyFont="1" applyFill="1" applyBorder="1" applyAlignment="1">
      <alignment horizontal="right"/>
      <protection locked="0"/>
    </xf>
    <xf numFmtId="167" fontId="11" fillId="0" borderId="2" xfId="0" applyNumberFormat="1" applyFont="1" applyFill="1" applyBorder="1" applyAlignment="1">
      <alignment horizontal="right"/>
      <protection locked="0"/>
    </xf>
    <xf numFmtId="4" fontId="13" fillId="3" borderId="2" xfId="0" applyNumberFormat="1" applyFont="1" applyFill="1" applyBorder="1" applyAlignment="1">
      <alignment horizontal="right"/>
      <protection locked="0"/>
    </xf>
    <xf numFmtId="167" fontId="13" fillId="4" borderId="2" xfId="0" applyNumberFormat="1" applyFont="1" applyFill="1" applyBorder="1" applyAlignment="1">
      <alignment horizontal="right"/>
      <protection locked="0"/>
    </xf>
    <xf numFmtId="0" fontId="7" fillId="5" borderId="2" xfId="0" applyFont="1" applyFill="1" applyBorder="1" applyAlignment="1" applyProtection="1">
      <alignment horizontal="left" wrapText="1"/>
    </xf>
    <xf numFmtId="4" fontId="13" fillId="5" borderId="2" xfId="0" applyNumberFormat="1" applyFont="1" applyFill="1" applyBorder="1" applyAlignment="1" applyProtection="1">
      <alignment horizontal="right" wrapText="1"/>
    </xf>
    <xf numFmtId="164" fontId="13" fillId="5" borderId="2" xfId="0" applyNumberFormat="1" applyFont="1" applyFill="1" applyBorder="1" applyAlignment="1" applyProtection="1">
      <alignment horizontal="right"/>
    </xf>
    <xf numFmtId="164" fontId="7" fillId="5" borderId="2" xfId="0" applyNumberFormat="1" applyFont="1" applyFill="1" applyBorder="1" applyAlignment="1" applyProtection="1">
      <alignment horizontal="right"/>
    </xf>
    <xf numFmtId="167" fontId="13" fillId="5" borderId="2" xfId="0" applyNumberFormat="1" applyFont="1" applyFill="1" applyBorder="1" applyAlignment="1">
      <alignment horizontal="right"/>
      <protection locked="0"/>
    </xf>
    <xf numFmtId="0" fontId="7" fillId="3" borderId="2" xfId="0" applyFont="1" applyFill="1" applyBorder="1" applyAlignment="1" applyProtection="1">
      <alignment horizontal="left" wrapText="1"/>
    </xf>
    <xf numFmtId="4" fontId="13" fillId="3" borderId="2" xfId="0" applyNumberFormat="1" applyFont="1" applyFill="1" applyBorder="1" applyAlignment="1" applyProtection="1">
      <alignment horizontal="right" wrapText="1"/>
    </xf>
    <xf numFmtId="164" fontId="13" fillId="3" borderId="2" xfId="0" applyNumberFormat="1" applyFont="1" applyFill="1" applyBorder="1" applyAlignment="1" applyProtection="1">
      <alignment horizontal="right"/>
    </xf>
    <xf numFmtId="167" fontId="13" fillId="3" borderId="2" xfId="0" applyNumberFormat="1" applyFont="1" applyFill="1" applyBorder="1" applyAlignment="1">
      <alignment horizontal="right"/>
      <protection locked="0"/>
    </xf>
    <xf numFmtId="4" fontId="22" fillId="0" borderId="2" xfId="0" applyNumberFormat="1" applyFont="1" applyFill="1" applyBorder="1" applyAlignment="1">
      <alignment horizontal="right"/>
      <protection locked="0"/>
    </xf>
    <xf numFmtId="164" fontId="13" fillId="3" borderId="4" xfId="0" applyNumberFormat="1" applyFont="1" applyFill="1" applyBorder="1" applyAlignment="1" applyProtection="1">
      <alignment horizontal="right"/>
    </xf>
    <xf numFmtId="0" fontId="11" fillId="0" borderId="3" xfId="0" applyFont="1" applyFill="1" applyBorder="1" applyAlignment="1" applyProtection="1">
      <alignment horizontal="left" wrapText="1"/>
    </xf>
    <xf numFmtId="167" fontId="11" fillId="0" borderId="3" xfId="0" applyNumberFormat="1" applyFont="1" applyFill="1" applyBorder="1" applyAlignment="1">
      <alignment horizontal="left" vertical="top"/>
      <protection locked="0"/>
    </xf>
    <xf numFmtId="4" fontId="8" fillId="0" borderId="0" xfId="0" applyNumberFormat="1" applyFont="1" applyFill="1" applyAlignment="1">
      <alignment horizontal="left" vertical="top"/>
      <protection locked="0"/>
    </xf>
    <xf numFmtId="167" fontId="8" fillId="0" borderId="0" xfId="0" applyNumberFormat="1" applyFont="1" applyFill="1" applyAlignment="1">
      <alignment horizontal="left" vertical="top"/>
      <protection locked="0"/>
    </xf>
    <xf numFmtId="167" fontId="6" fillId="0" borderId="0" xfId="0" applyNumberFormat="1" applyFont="1" applyFill="1" applyAlignment="1">
      <alignment horizontal="left" vertical="top"/>
      <protection locked="0"/>
    </xf>
    <xf numFmtId="4" fontId="6" fillId="0" borderId="0" xfId="0" applyNumberFormat="1" applyFont="1" applyFill="1" applyAlignment="1">
      <alignment horizontal="left" vertical="top"/>
      <protection locked="0"/>
    </xf>
    <xf numFmtId="4" fontId="17" fillId="0" borderId="0" xfId="0" applyNumberFormat="1" applyFont="1" applyFill="1" applyAlignment="1">
      <alignment horizontal="left" vertical="top"/>
      <protection locked="0"/>
    </xf>
    <xf numFmtId="167" fontId="11" fillId="0" borderId="0" xfId="0" applyNumberFormat="1" applyFont="1" applyFill="1" applyAlignment="1">
      <alignment horizontal="right"/>
      <protection locked="0"/>
    </xf>
    <xf numFmtId="0" fontId="11" fillId="6" borderId="2" xfId="0" applyFont="1" applyFill="1" applyBorder="1" applyAlignment="1">
      <alignment horizontal="left" wrapText="1"/>
      <protection locked="0"/>
    </xf>
    <xf numFmtId="167" fontId="13" fillId="6" borderId="3" xfId="0" applyNumberFormat="1" applyFont="1" applyFill="1" applyBorder="1" applyAlignment="1">
      <alignment horizontal="left" vertical="top"/>
      <protection locked="0"/>
    </xf>
    <xf numFmtId="0" fontId="11" fillId="6" borderId="3" xfId="0" applyFont="1" applyFill="1" applyBorder="1" applyAlignment="1" applyProtection="1">
      <alignment horizontal="left" wrapText="1"/>
    </xf>
    <xf numFmtId="0" fontId="6" fillId="0" borderId="0" xfId="0" applyFont="1" applyFill="1" applyAlignment="1">
      <alignment horizontal="center" vertical="top"/>
      <protection locked="0"/>
    </xf>
    <xf numFmtId="0" fontId="4" fillId="0" borderId="1" xfId="1" applyFont="1" applyFill="1" applyBorder="1" applyAlignment="1" applyProtection="1">
      <alignment horizontal="center" vertical="center" wrapText="1"/>
    </xf>
    <xf numFmtId="166" fontId="16" fillId="0" borderId="0" xfId="0" applyNumberFormat="1" applyFont="1" applyFill="1" applyAlignment="1">
      <alignment horizontal="left" vertical="top"/>
      <protection locked="0"/>
    </xf>
    <xf numFmtId="0" fontId="6" fillId="0" borderId="0" xfId="0" applyFont="1" applyFill="1" applyAlignment="1">
      <alignment horizontal="left" vertical="top" wrapText="1"/>
      <protection locked="0"/>
    </xf>
    <xf numFmtId="2" fontId="11" fillId="0" borderId="0" xfId="0" applyNumberFormat="1" applyFont="1" applyFill="1" applyAlignment="1">
      <alignment horizontal="right"/>
      <protection locked="0"/>
    </xf>
    <xf numFmtId="164" fontId="10" fillId="0" borderId="0" xfId="0" applyNumberFormat="1" applyFont="1" applyFill="1" applyAlignment="1">
      <alignment horizontal="left" vertical="top"/>
      <protection locked="0"/>
    </xf>
    <xf numFmtId="10" fontId="10" fillId="0" borderId="0" xfId="2" applyNumberFormat="1" applyFont="1" applyFill="1" applyAlignment="1" applyProtection="1">
      <alignment horizontal="left" vertical="top"/>
      <protection locked="0"/>
    </xf>
    <xf numFmtId="0" fontId="19" fillId="0" borderId="0" xfId="0" applyFont="1" applyFill="1" applyAlignment="1" applyProtection="1">
      <alignment horizontal="left" wrapText="1"/>
    </xf>
    <xf numFmtId="0" fontId="7" fillId="0" borderId="0" xfId="0" applyFont="1" applyFill="1" applyAlignment="1" applyProtection="1">
      <alignment horizontal="left"/>
    </xf>
    <xf numFmtId="168" fontId="16" fillId="0" borderId="0" xfId="0" applyNumberFormat="1" applyFont="1" applyFill="1" applyAlignment="1">
      <alignment horizontal="left" vertical="top"/>
      <protection locked="0"/>
    </xf>
    <xf numFmtId="0" fontId="7" fillId="0" borderId="0" xfId="0" applyFont="1" applyFill="1" applyAlignment="1" applyProtection="1">
      <alignment horizontal="left"/>
    </xf>
    <xf numFmtId="0" fontId="3" fillId="0" borderId="3" xfId="0" applyFont="1" applyFill="1" applyBorder="1" applyAlignment="1">
      <alignment horizontal="left" wrapText="1"/>
      <protection locked="0"/>
    </xf>
    <xf numFmtId="166" fontId="3" fillId="0" borderId="3" xfId="0" applyNumberFormat="1" applyFont="1" applyFill="1" applyBorder="1" applyAlignment="1">
      <alignment horizontal="right"/>
      <protection locked="0"/>
    </xf>
    <xf numFmtId="164" fontId="3" fillId="0" borderId="3" xfId="0" applyNumberFormat="1" applyFont="1" applyFill="1" applyBorder="1" applyAlignment="1">
      <alignment horizontal="right"/>
      <protection locked="0"/>
    </xf>
    <xf numFmtId="165" fontId="3" fillId="0" borderId="8" xfId="0" applyNumberFormat="1" applyFont="1" applyFill="1" applyBorder="1" applyAlignment="1">
      <alignment horizontal="center"/>
      <protection locked="0"/>
    </xf>
    <xf numFmtId="164" fontId="3" fillId="0" borderId="9" xfId="0" applyNumberFormat="1" applyFont="1" applyFill="1" applyBorder="1" applyAlignment="1">
      <alignment horizontal="right"/>
      <protection locked="0"/>
    </xf>
    <xf numFmtId="0" fontId="3" fillId="0" borderId="0" xfId="0" applyFont="1" applyFill="1" applyAlignment="1">
      <alignment horizontal="right"/>
      <protection locked="0"/>
    </xf>
    <xf numFmtId="165" fontId="3" fillId="0" borderId="10" xfId="0" applyNumberFormat="1" applyFont="1" applyFill="1" applyBorder="1" applyAlignment="1">
      <alignment horizontal="center"/>
      <protection locked="0"/>
    </xf>
    <xf numFmtId="0" fontId="3" fillId="0" borderId="11" xfId="0" applyFont="1" applyFill="1" applyBorder="1" applyAlignment="1">
      <alignment horizontal="left" wrapText="1"/>
      <protection locked="0"/>
    </xf>
    <xf numFmtId="166" fontId="3" fillId="0" borderId="11" xfId="0" applyNumberFormat="1" applyFont="1" applyFill="1" applyBorder="1" applyAlignment="1">
      <alignment horizontal="right"/>
      <protection locked="0"/>
    </xf>
    <xf numFmtId="164" fontId="3" fillId="0" borderId="11" xfId="0" applyNumberFormat="1" applyFont="1" applyFill="1" applyBorder="1" applyAlignment="1">
      <alignment horizontal="right"/>
      <protection locked="0"/>
    </xf>
    <xf numFmtId="164" fontId="3" fillId="0" borderId="12" xfId="0" applyNumberFormat="1" applyFont="1" applyFill="1" applyBorder="1" applyAlignment="1">
      <alignment horizontal="right"/>
      <protection locked="0"/>
    </xf>
    <xf numFmtId="169" fontId="7" fillId="0" borderId="0" xfId="0" applyNumberFormat="1" applyFont="1" applyFill="1" applyAlignment="1">
      <alignment horizontal="right"/>
      <protection locked="0"/>
    </xf>
    <xf numFmtId="165" fontId="3" fillId="0" borderId="13" xfId="0" applyNumberFormat="1" applyFont="1" applyFill="1" applyBorder="1" applyAlignment="1">
      <alignment horizontal="center"/>
      <protection locked="0"/>
    </xf>
    <xf numFmtId="165" fontId="3" fillId="0" borderId="14" xfId="0" applyNumberFormat="1" applyFont="1" applyFill="1" applyBorder="1" applyAlignment="1">
      <alignment horizontal="center"/>
      <protection locked="0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  <protection locked="0"/>
    </xf>
    <xf numFmtId="0" fontId="3" fillId="0" borderId="17" xfId="1" applyFont="1" applyFill="1" applyBorder="1" applyAlignment="1">
      <alignment horizontal="center" vertical="center" wrapText="1"/>
      <protection locked="0"/>
    </xf>
    <xf numFmtId="165" fontId="3" fillId="0" borderId="18" xfId="0" applyNumberFormat="1" applyFont="1" applyFill="1" applyBorder="1" applyAlignment="1">
      <alignment horizontal="center"/>
      <protection locked="0"/>
    </xf>
    <xf numFmtId="165" fontId="3" fillId="0" borderId="19" xfId="0" applyNumberFormat="1" applyFont="1" applyFill="1" applyBorder="1" applyAlignment="1">
      <alignment horizontal="center"/>
      <protection locked="0"/>
    </xf>
    <xf numFmtId="0" fontId="3" fillId="0" borderId="20" xfId="0" applyFont="1" applyFill="1" applyBorder="1" applyAlignment="1">
      <alignment horizontal="left" wrapText="1"/>
      <protection locked="0"/>
    </xf>
    <xf numFmtId="166" fontId="3" fillId="0" borderId="20" xfId="0" applyNumberFormat="1" applyFont="1" applyFill="1" applyBorder="1" applyAlignment="1">
      <alignment horizontal="right"/>
      <protection locked="0"/>
    </xf>
    <xf numFmtId="164" fontId="3" fillId="0" borderId="20" xfId="0" applyNumberFormat="1" applyFont="1" applyFill="1" applyBorder="1" applyAlignment="1">
      <alignment horizontal="right"/>
      <protection locked="0"/>
    </xf>
    <xf numFmtId="164" fontId="3" fillId="0" borderId="21" xfId="0" applyNumberFormat="1" applyFont="1" applyFill="1" applyBorder="1" applyAlignment="1">
      <alignment horizontal="right"/>
      <protection locked="0"/>
    </xf>
    <xf numFmtId="165" fontId="24" fillId="0" borderId="8" xfId="0" applyNumberFormat="1" applyFont="1" applyFill="1" applyBorder="1" applyAlignment="1">
      <alignment horizontal="center"/>
      <protection locked="0"/>
    </xf>
    <xf numFmtId="165" fontId="24" fillId="0" borderId="14" xfId="0" applyNumberFormat="1" applyFont="1" applyFill="1" applyBorder="1" applyAlignment="1">
      <alignment horizontal="center"/>
      <protection locked="0"/>
    </xf>
    <xf numFmtId="0" fontId="24" fillId="0" borderId="3" xfId="0" applyFont="1" applyFill="1" applyBorder="1" applyAlignment="1">
      <alignment horizontal="left" wrapText="1"/>
      <protection locked="0"/>
    </xf>
    <xf numFmtId="166" fontId="24" fillId="0" borderId="3" xfId="0" applyNumberFormat="1" applyFont="1" applyFill="1" applyBorder="1" applyAlignment="1">
      <alignment horizontal="right"/>
      <protection locked="0"/>
    </xf>
    <xf numFmtId="164" fontId="24" fillId="0" borderId="3" xfId="0" applyNumberFormat="1" applyFont="1" applyFill="1" applyBorder="1" applyAlignment="1">
      <alignment horizontal="right"/>
      <protection locked="0"/>
    </xf>
    <xf numFmtId="164" fontId="24" fillId="0" borderId="9" xfId="0" applyNumberFormat="1" applyFont="1" applyFill="1" applyBorder="1" applyAlignment="1">
      <alignment horizontal="right"/>
      <protection locked="0"/>
    </xf>
    <xf numFmtId="0" fontId="19" fillId="0" borderId="0" xfId="0" applyFont="1" applyFill="1" applyAlignment="1" applyProtection="1">
      <alignment horizontal="left" wrapText="1"/>
    </xf>
    <xf numFmtId="0" fontId="0" fillId="0" borderId="0" xfId="0" applyAlignment="1">
      <protection locked="0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</cellXfs>
  <cellStyles count="3">
    <cellStyle name="Normálne" xfId="0" builtinId="0"/>
    <cellStyle name="normálne 2" xfId="1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view="pageBreakPreview" zoomScaleNormal="100" zoomScaleSheetLayoutView="100" workbookViewId="0">
      <selection activeCell="A25" sqref="A25"/>
    </sheetView>
  </sheetViews>
  <sheetFormatPr defaultColWidth="10.5" defaultRowHeight="12" customHeight="1" x14ac:dyDescent="0.2"/>
  <cols>
    <col min="1" max="1" width="73.1640625" style="13" customWidth="1"/>
    <col min="2" max="2" width="13" style="28" customWidth="1"/>
    <col min="3" max="3" width="13" style="31" customWidth="1"/>
    <col min="4" max="4" width="10.33203125" style="31" customWidth="1"/>
    <col min="5" max="5" width="14.1640625" style="13" customWidth="1"/>
    <col min="6" max="6" width="12.1640625" style="13" customWidth="1"/>
    <col min="7" max="7" width="11.6640625" style="13" customWidth="1"/>
    <col min="8" max="8" width="13.33203125" style="31" customWidth="1"/>
    <col min="9" max="9" width="12.83203125" style="32" customWidth="1"/>
    <col min="10" max="10" width="10.5" style="13"/>
    <col min="11" max="11" width="13.1640625" style="13" customWidth="1"/>
    <col min="12" max="12" width="10.6640625" style="13" bestFit="1" customWidth="1"/>
    <col min="13" max="16384" width="10.5" style="13"/>
  </cols>
  <sheetData>
    <row r="1" spans="1:14" s="8" customFormat="1" ht="22.5" customHeight="1" x14ac:dyDescent="0.25">
      <c r="A1" s="6" t="s">
        <v>0</v>
      </c>
      <c r="B1" s="27"/>
      <c r="C1" s="36"/>
      <c r="D1" s="36"/>
      <c r="E1" s="7"/>
      <c r="F1" s="7"/>
      <c r="G1" s="7"/>
      <c r="H1" s="36"/>
      <c r="I1" s="32"/>
    </row>
    <row r="2" spans="1:14" s="8" customFormat="1" ht="24" customHeight="1" x14ac:dyDescent="0.2">
      <c r="A2" s="116" t="s">
        <v>29</v>
      </c>
      <c r="B2" s="117"/>
      <c r="C2" s="117"/>
      <c r="D2" s="117"/>
      <c r="E2" s="117"/>
      <c r="F2" s="1"/>
      <c r="G2" s="2"/>
      <c r="H2" s="37"/>
      <c r="I2" s="32"/>
    </row>
    <row r="3" spans="1:14" s="8" customFormat="1" ht="12.75" customHeight="1" x14ac:dyDescent="0.2">
      <c r="A3" s="27" t="s">
        <v>27</v>
      </c>
      <c r="B3" s="27"/>
      <c r="C3" s="36"/>
      <c r="D3" s="36"/>
      <c r="E3" s="1"/>
      <c r="F3" s="1" t="s">
        <v>1</v>
      </c>
      <c r="G3" s="3" t="s">
        <v>19</v>
      </c>
      <c r="H3" s="36"/>
      <c r="I3" s="32"/>
    </row>
    <row r="4" spans="1:14" s="8" customFormat="1" ht="13.5" customHeight="1" x14ac:dyDescent="0.2">
      <c r="A4" s="27" t="s">
        <v>28</v>
      </c>
      <c r="B4" s="27"/>
      <c r="C4" s="36"/>
      <c r="D4" s="36"/>
      <c r="E4" s="1"/>
      <c r="F4" s="1"/>
      <c r="G4" s="3"/>
      <c r="H4" s="36"/>
      <c r="I4" s="32"/>
    </row>
    <row r="5" spans="1:14" s="8" customFormat="1" ht="6.75" customHeight="1" thickBot="1" x14ac:dyDescent="0.25">
      <c r="A5" s="7"/>
      <c r="B5" s="27"/>
      <c r="C5" s="36"/>
      <c r="D5" s="36"/>
      <c r="E5" s="7"/>
      <c r="F5" s="7"/>
      <c r="G5" s="7"/>
      <c r="H5" s="36"/>
      <c r="I5" s="32"/>
    </row>
    <row r="6" spans="1:14" s="8" customFormat="1" ht="61.5" customHeight="1" thickBot="1" x14ac:dyDescent="0.25">
      <c r="A6" s="4" t="s">
        <v>2</v>
      </c>
      <c r="B6" s="42" t="s">
        <v>31</v>
      </c>
      <c r="C6" s="43" t="s">
        <v>32</v>
      </c>
      <c r="D6" s="44" t="s">
        <v>33</v>
      </c>
      <c r="E6" s="45" t="s">
        <v>26</v>
      </c>
      <c r="F6" s="47" t="s">
        <v>34</v>
      </c>
      <c r="G6" s="4" t="s">
        <v>3</v>
      </c>
      <c r="H6" s="44" t="s">
        <v>24</v>
      </c>
      <c r="I6" s="44" t="s">
        <v>25</v>
      </c>
    </row>
    <row r="7" spans="1:14" s="8" customFormat="1" ht="6.75" customHeight="1" x14ac:dyDescent="0.2">
      <c r="A7" s="7"/>
      <c r="B7" s="27"/>
      <c r="C7" s="36"/>
      <c r="D7" s="36"/>
      <c r="E7" s="7"/>
      <c r="F7" s="7"/>
      <c r="G7" s="7"/>
      <c r="H7" s="36"/>
      <c r="I7" s="32"/>
    </row>
    <row r="8" spans="1:14" s="8" customFormat="1" ht="30" customHeight="1" x14ac:dyDescent="0.2">
      <c r="A8" s="5" t="s">
        <v>4</v>
      </c>
      <c r="B8" s="46">
        <v>482000</v>
      </c>
      <c r="C8" s="46" t="e">
        <f>C11+C34+C37</f>
        <v>#REF!</v>
      </c>
      <c r="D8" s="46" t="e">
        <f>D11</f>
        <v>#REF!</v>
      </c>
      <c r="E8" s="46" t="e">
        <f t="shared" ref="E8:E37" si="0">B8+C8+D8</f>
        <v>#REF!</v>
      </c>
      <c r="F8" s="46" t="e">
        <f>E8*0.2</f>
        <v>#REF!</v>
      </c>
      <c r="G8" s="46" t="e">
        <f>E8+F8</f>
        <v>#REF!</v>
      </c>
      <c r="H8" s="62" t="e">
        <f>-H9+H10</f>
        <v>#REF!</v>
      </c>
      <c r="I8" s="52" t="e">
        <f>E8-H8</f>
        <v>#REF!</v>
      </c>
    </row>
    <row r="9" spans="1:14" s="11" customFormat="1" ht="13.5" customHeight="1" x14ac:dyDescent="0.2">
      <c r="A9" s="9" t="s">
        <v>12</v>
      </c>
      <c r="B9" s="39">
        <v>0</v>
      </c>
      <c r="C9" s="39">
        <v>0</v>
      </c>
      <c r="D9" s="39">
        <v>0</v>
      </c>
      <c r="E9" s="19">
        <f t="shared" si="0"/>
        <v>0</v>
      </c>
      <c r="F9" s="19">
        <v>0</v>
      </c>
      <c r="G9" s="19">
        <v>0</v>
      </c>
      <c r="H9" s="39">
        <v>0</v>
      </c>
      <c r="I9" s="49">
        <f t="shared" ref="I9:I37" si="1">E9-H9</f>
        <v>0</v>
      </c>
    </row>
    <row r="10" spans="1:14" s="11" customFormat="1" ht="13.5" customHeight="1" x14ac:dyDescent="0.2">
      <c r="A10" s="9" t="s">
        <v>5</v>
      </c>
      <c r="B10" s="39" t="e">
        <f>B11+B27+B33+B34+B35+B36+B37</f>
        <v>#REF!</v>
      </c>
      <c r="C10" s="39" t="e">
        <f>C11+C27+C33+C34+C35+C36+C37</f>
        <v>#REF!</v>
      </c>
      <c r="D10" s="39" t="e">
        <f>D11</f>
        <v>#REF!</v>
      </c>
      <c r="E10" s="19" t="e">
        <f t="shared" si="0"/>
        <v>#REF!</v>
      </c>
      <c r="F10" s="19" t="e">
        <f>ROUND(E10/100*20,2)</f>
        <v>#REF!</v>
      </c>
      <c r="G10" s="10" t="e">
        <f>E10+F10</f>
        <v>#REF!</v>
      </c>
      <c r="H10" s="39" t="e">
        <f>H11+H26+H27+H32+H33+H34+H35+H36+H37</f>
        <v>#REF!</v>
      </c>
      <c r="I10" s="49" t="e">
        <f t="shared" si="1"/>
        <v>#REF!</v>
      </c>
      <c r="K10" s="66"/>
    </row>
    <row r="11" spans="1:14" s="11" customFormat="1" ht="13.5" customHeight="1" x14ac:dyDescent="0.2">
      <c r="A11" s="53" t="s">
        <v>9</v>
      </c>
      <c r="B11" s="54" t="e">
        <f>SUM(B12:B26)</f>
        <v>#REF!</v>
      </c>
      <c r="C11" s="54" t="e">
        <f>SUM(C12:C26)</f>
        <v>#REF!</v>
      </c>
      <c r="D11" s="54" t="e">
        <f>SUM(D12:D26)</f>
        <v>#REF!</v>
      </c>
      <c r="E11" s="55" t="e">
        <f t="shared" si="0"/>
        <v>#REF!</v>
      </c>
      <c r="F11" s="55" t="e">
        <f t="shared" ref="F11:F37" si="2">ROUND(E11/100*20,2)</f>
        <v>#REF!</v>
      </c>
      <c r="G11" s="56" t="e">
        <f t="shared" ref="G11:G37" si="3">E11+F11</f>
        <v>#REF!</v>
      </c>
      <c r="H11" s="54" t="e">
        <f>SUM(H12:H26)</f>
        <v>#REF!</v>
      </c>
      <c r="I11" s="57" t="e">
        <f t="shared" si="1"/>
        <v>#REF!</v>
      </c>
      <c r="K11" s="66"/>
      <c r="L11" s="67"/>
      <c r="M11" s="67"/>
    </row>
    <row r="12" spans="1:14" s="8" customFormat="1" ht="15" customHeight="1" x14ac:dyDescent="0.2">
      <c r="A12" s="29" t="s">
        <v>44</v>
      </c>
      <c r="B12" s="40" t="e">
        <f>#REF!</f>
        <v>#REF!</v>
      </c>
      <c r="C12" s="40" t="e">
        <f>#REF!+#REF!+#REF!</f>
        <v>#REF!</v>
      </c>
      <c r="D12" s="40" t="e">
        <f>#REF!+#REF!+#REF!</f>
        <v>#REF!</v>
      </c>
      <c r="E12" s="18" t="e">
        <f t="shared" ref="E12:E25" si="4">B12+C12+D12</f>
        <v>#REF!</v>
      </c>
      <c r="F12" s="18" t="e">
        <f t="shared" si="2"/>
        <v>#REF!</v>
      </c>
      <c r="G12" s="18" t="e">
        <f t="shared" si="3"/>
        <v>#REF!</v>
      </c>
      <c r="H12" s="40" t="e">
        <f>#REF!+#REF!+#REF!</f>
        <v>#REF!</v>
      </c>
      <c r="I12" s="50" t="e">
        <f t="shared" si="1"/>
        <v>#REF!</v>
      </c>
      <c r="K12" s="69"/>
    </row>
    <row r="13" spans="1:14" s="8" customFormat="1" ht="13.5" customHeight="1" x14ac:dyDescent="0.2">
      <c r="A13" s="29" t="s">
        <v>47</v>
      </c>
      <c r="B13" s="40" t="e">
        <f>#REF!+'Oplotenie pozemku I. etapa'!#REF!+#REF!</f>
        <v>#REF!</v>
      </c>
      <c r="C13" s="40" t="e">
        <f>#REF!+#REF!</f>
        <v>#REF!</v>
      </c>
      <c r="D13" s="40" t="e">
        <f>#REF!</f>
        <v>#REF!</v>
      </c>
      <c r="E13" s="18" t="e">
        <f t="shared" si="4"/>
        <v>#REF!</v>
      </c>
      <c r="F13" s="18" t="e">
        <f t="shared" si="2"/>
        <v>#REF!</v>
      </c>
      <c r="G13" s="18" t="e">
        <f t="shared" si="3"/>
        <v>#REF!</v>
      </c>
      <c r="H13" s="40" t="e">
        <f>#REF!</f>
        <v>#REF!</v>
      </c>
      <c r="I13" s="50" t="e">
        <f t="shared" si="1"/>
        <v>#REF!</v>
      </c>
      <c r="K13" s="69"/>
      <c r="M13" s="69"/>
      <c r="N13" s="69"/>
    </row>
    <row r="14" spans="1:14" s="8" customFormat="1" ht="13.5" customHeight="1" x14ac:dyDescent="0.2">
      <c r="A14" s="29" t="s">
        <v>40</v>
      </c>
      <c r="B14" s="40" t="e">
        <f>#REF!</f>
        <v>#REF!</v>
      </c>
      <c r="C14" s="40" t="e">
        <f>#REF!</f>
        <v>#REF!</v>
      </c>
      <c r="D14" s="40" t="e">
        <f>#REF!</f>
        <v>#REF!</v>
      </c>
      <c r="E14" s="18" t="e">
        <f t="shared" si="4"/>
        <v>#REF!</v>
      </c>
      <c r="F14" s="18" t="e">
        <f t="shared" si="2"/>
        <v>#REF!</v>
      </c>
      <c r="G14" s="18" t="e">
        <f t="shared" si="3"/>
        <v>#REF!</v>
      </c>
      <c r="H14" s="40">
        <v>0</v>
      </c>
      <c r="I14" s="50" t="e">
        <f t="shared" si="1"/>
        <v>#REF!</v>
      </c>
      <c r="K14" s="69"/>
      <c r="N14" s="68"/>
    </row>
    <row r="15" spans="1:14" s="8" customFormat="1" ht="13.5" customHeight="1" x14ac:dyDescent="0.2">
      <c r="A15" s="29" t="s">
        <v>42</v>
      </c>
      <c r="B15" s="40" t="e">
        <f>#REF!+#REF!+#REF!</f>
        <v>#REF!</v>
      </c>
      <c r="C15" s="40">
        <v>0</v>
      </c>
      <c r="D15" s="40">
        <v>0</v>
      </c>
      <c r="E15" s="18" t="e">
        <f t="shared" si="4"/>
        <v>#REF!</v>
      </c>
      <c r="F15" s="18" t="e">
        <f t="shared" si="2"/>
        <v>#REF!</v>
      </c>
      <c r="G15" s="18" t="e">
        <f t="shared" si="3"/>
        <v>#REF!</v>
      </c>
      <c r="H15" s="40">
        <v>0</v>
      </c>
      <c r="I15" s="50" t="e">
        <f t="shared" si="1"/>
        <v>#REF!</v>
      </c>
      <c r="K15" s="68"/>
    </row>
    <row r="16" spans="1:14" s="8" customFormat="1" ht="13.5" customHeight="1" x14ac:dyDescent="0.2">
      <c r="A16" s="29" t="s">
        <v>43</v>
      </c>
      <c r="B16" s="40" t="e">
        <f>#REF!+#REF!+#REF!</f>
        <v>#REF!</v>
      </c>
      <c r="C16" s="40" t="e">
        <f>#REF!+#REF!+#REF!</f>
        <v>#REF!</v>
      </c>
      <c r="D16" s="40">
        <v>0</v>
      </c>
      <c r="E16" s="18" t="e">
        <f t="shared" si="4"/>
        <v>#REF!</v>
      </c>
      <c r="F16" s="18" t="e">
        <f t="shared" si="2"/>
        <v>#REF!</v>
      </c>
      <c r="G16" s="18" t="e">
        <f t="shared" si="3"/>
        <v>#REF!</v>
      </c>
      <c r="H16" s="40">
        <v>0</v>
      </c>
      <c r="I16" s="50" t="e">
        <f t="shared" si="1"/>
        <v>#REF!</v>
      </c>
      <c r="K16" s="70"/>
      <c r="L16" s="69"/>
      <c r="N16" s="68"/>
    </row>
    <row r="17" spans="1:13" s="8" customFormat="1" ht="13.5" customHeight="1" x14ac:dyDescent="0.2">
      <c r="A17" s="29" t="s">
        <v>45</v>
      </c>
      <c r="B17" s="40" t="e">
        <f>'Oplotenie pozemku I. etapa'!#REF!</f>
        <v>#REF!</v>
      </c>
      <c r="C17" s="40" t="e">
        <f>'Oplotenie pozemku I. etapa'!#REF!</f>
        <v>#REF!</v>
      </c>
      <c r="D17" s="40" t="e">
        <f>'Oplotenie pozemku I. etapa'!#REF!</f>
        <v>#REF!</v>
      </c>
      <c r="E17" s="18" t="e">
        <f t="shared" si="4"/>
        <v>#REF!</v>
      </c>
      <c r="F17" s="18" t="e">
        <f t="shared" si="2"/>
        <v>#REF!</v>
      </c>
      <c r="G17" s="18" t="e">
        <f t="shared" si="3"/>
        <v>#REF!</v>
      </c>
      <c r="H17" s="40">
        <v>0</v>
      </c>
      <c r="I17" s="50" t="e">
        <f t="shared" si="1"/>
        <v>#REF!</v>
      </c>
      <c r="K17" s="69"/>
    </row>
    <row r="18" spans="1:13" s="8" customFormat="1" ht="13.5" customHeight="1" x14ac:dyDescent="0.2">
      <c r="A18" s="29" t="s">
        <v>46</v>
      </c>
      <c r="B18" s="40" t="e">
        <f>'Oplotenie pozemku I. etapa'!#REF!+'Oplotenie pozemku I. etapa'!#REF!+'Oplotenie pozemku I. etapa'!#REF!+#REF!+#REF!</f>
        <v>#REF!</v>
      </c>
      <c r="C18" s="40">
        <v>0</v>
      </c>
      <c r="D18" s="40">
        <v>0</v>
      </c>
      <c r="E18" s="18" t="e">
        <f t="shared" si="4"/>
        <v>#REF!</v>
      </c>
      <c r="F18" s="18" t="e">
        <f t="shared" si="2"/>
        <v>#REF!</v>
      </c>
      <c r="G18" s="18" t="e">
        <f t="shared" si="3"/>
        <v>#REF!</v>
      </c>
      <c r="H18" s="40">
        <v>0</v>
      </c>
      <c r="I18" s="50" t="e">
        <f t="shared" si="1"/>
        <v>#REF!</v>
      </c>
      <c r="K18" s="68"/>
      <c r="L18" s="68"/>
      <c r="M18" s="68"/>
    </row>
    <row r="19" spans="1:13" s="8" customFormat="1" ht="13.5" customHeight="1" x14ac:dyDescent="0.2">
      <c r="A19" s="29" t="s">
        <v>48</v>
      </c>
      <c r="B19" s="40" t="e">
        <f>#REF!+#REF!+#REF!</f>
        <v>#REF!</v>
      </c>
      <c r="C19" s="40" t="e">
        <f>#REF!+#REF!+#REF!</f>
        <v>#REF!</v>
      </c>
      <c r="D19" s="40">
        <v>0</v>
      </c>
      <c r="E19" s="18" t="e">
        <f t="shared" si="4"/>
        <v>#REF!</v>
      </c>
      <c r="F19" s="18" t="e">
        <f t="shared" si="2"/>
        <v>#REF!</v>
      </c>
      <c r="G19" s="18" t="e">
        <f t="shared" si="3"/>
        <v>#REF!</v>
      </c>
      <c r="H19" s="40" t="e">
        <f>#REF!+#REF!</f>
        <v>#REF!</v>
      </c>
      <c r="I19" s="50" t="e">
        <f t="shared" si="1"/>
        <v>#REF!</v>
      </c>
    </row>
    <row r="20" spans="1:13" s="8" customFormat="1" ht="13.5" customHeight="1" x14ac:dyDescent="0.2">
      <c r="A20" s="29" t="s">
        <v>49</v>
      </c>
      <c r="B20" s="40" t="e">
        <f>#REF!+#REF!+#REF!+#REF!+#REF!+#REF!+#REF!+#REF!+#REF!+#REF!+#REF!+#REF!+#REF!+#REF!+#REF!+#REF!+#REF!+#REF!+#REF!+#REF!+#REF!+#REF!+#REF!+#REF!+#REF!</f>
        <v>#REF!</v>
      </c>
      <c r="C20" s="40" t="e">
        <f>#REF!+#REF!+#REF!+#REF!+#REF!</f>
        <v>#REF!</v>
      </c>
      <c r="D20" s="40" t="e">
        <f>#REF!</f>
        <v>#REF!</v>
      </c>
      <c r="E20" s="18" t="e">
        <f t="shared" si="4"/>
        <v>#REF!</v>
      </c>
      <c r="F20" s="18" t="e">
        <f t="shared" si="2"/>
        <v>#REF!</v>
      </c>
      <c r="G20" s="18" t="e">
        <f t="shared" si="3"/>
        <v>#REF!</v>
      </c>
      <c r="H20" s="40" t="e">
        <f>#REF!+#REF!+#REF!</f>
        <v>#REF!</v>
      </c>
      <c r="I20" s="50" t="e">
        <f t="shared" si="1"/>
        <v>#REF!</v>
      </c>
    </row>
    <row r="21" spans="1:13" s="8" customFormat="1" ht="13.5" customHeight="1" x14ac:dyDescent="0.2">
      <c r="A21" s="29" t="s">
        <v>50</v>
      </c>
      <c r="B21" s="40" t="e">
        <f>#REF!+#REF!+#REF!+#REF!+#REF!+#REF!</f>
        <v>#REF!</v>
      </c>
      <c r="C21" s="40" t="e">
        <f>#REF!</f>
        <v>#REF!</v>
      </c>
      <c r="D21" s="40">
        <v>0</v>
      </c>
      <c r="E21" s="18" t="e">
        <f t="shared" si="4"/>
        <v>#REF!</v>
      </c>
      <c r="F21" s="18" t="e">
        <f t="shared" si="2"/>
        <v>#REF!</v>
      </c>
      <c r="G21" s="18" t="e">
        <f t="shared" si="3"/>
        <v>#REF!</v>
      </c>
      <c r="H21" s="40">
        <v>0</v>
      </c>
      <c r="I21" s="50" t="e">
        <f t="shared" si="1"/>
        <v>#REF!</v>
      </c>
    </row>
    <row r="22" spans="1:13" s="8" customFormat="1" ht="13.5" customHeight="1" x14ac:dyDescent="0.2">
      <c r="A22" s="29" t="s">
        <v>51</v>
      </c>
      <c r="B22" s="40" t="e">
        <f>#REF!+#REF!</f>
        <v>#REF!</v>
      </c>
      <c r="C22" s="40">
        <v>0</v>
      </c>
      <c r="D22" s="40">
        <v>0</v>
      </c>
      <c r="E22" s="18" t="e">
        <f t="shared" si="4"/>
        <v>#REF!</v>
      </c>
      <c r="F22" s="18" t="e">
        <f t="shared" si="2"/>
        <v>#REF!</v>
      </c>
      <c r="G22" s="18" t="e">
        <f t="shared" si="3"/>
        <v>#REF!</v>
      </c>
      <c r="H22" s="40">
        <v>0</v>
      </c>
      <c r="I22" s="50" t="e">
        <f t="shared" si="1"/>
        <v>#REF!</v>
      </c>
    </row>
    <row r="23" spans="1:13" s="8" customFormat="1" ht="13.5" customHeight="1" x14ac:dyDescent="0.2">
      <c r="A23" s="29" t="s">
        <v>52</v>
      </c>
      <c r="B23" s="40" t="e">
        <f>#REF!+#REF!</f>
        <v>#REF!</v>
      </c>
      <c r="C23" s="40">
        <v>0</v>
      </c>
      <c r="D23" s="40">
        <v>0</v>
      </c>
      <c r="E23" s="18" t="e">
        <f t="shared" si="4"/>
        <v>#REF!</v>
      </c>
      <c r="F23" s="18" t="e">
        <f t="shared" si="2"/>
        <v>#REF!</v>
      </c>
      <c r="G23" s="18" t="e">
        <f t="shared" si="3"/>
        <v>#REF!</v>
      </c>
      <c r="H23" s="40">
        <v>0</v>
      </c>
      <c r="I23" s="50" t="e">
        <f t="shared" si="1"/>
        <v>#REF!</v>
      </c>
    </row>
    <row r="24" spans="1:13" s="8" customFormat="1" ht="13.5" customHeight="1" x14ac:dyDescent="0.2">
      <c r="A24" s="12" t="s">
        <v>6</v>
      </c>
      <c r="B24" s="40" t="e">
        <f>#REF!</f>
        <v>#REF!</v>
      </c>
      <c r="C24" s="40">
        <v>0</v>
      </c>
      <c r="D24" s="40">
        <v>0</v>
      </c>
      <c r="E24" s="18" t="e">
        <f t="shared" si="4"/>
        <v>#REF!</v>
      </c>
      <c r="F24" s="18" t="e">
        <f t="shared" si="2"/>
        <v>#REF!</v>
      </c>
      <c r="G24" s="18" t="e">
        <f t="shared" si="3"/>
        <v>#REF!</v>
      </c>
      <c r="H24" s="40">
        <v>0</v>
      </c>
      <c r="I24" s="50" t="e">
        <f>E24-H24</f>
        <v>#REF!</v>
      </c>
    </row>
    <row r="25" spans="1:13" s="8" customFormat="1" ht="13.5" customHeight="1" x14ac:dyDescent="0.2">
      <c r="A25" s="12" t="s">
        <v>7</v>
      </c>
      <c r="B25" s="40" t="e">
        <f>#REF!</f>
        <v>#REF!</v>
      </c>
      <c r="C25" s="40" t="e">
        <f>#REF!</f>
        <v>#REF!</v>
      </c>
      <c r="D25" s="40">
        <v>0</v>
      </c>
      <c r="E25" s="18" t="e">
        <f t="shared" si="4"/>
        <v>#REF!</v>
      </c>
      <c r="F25" s="18" t="e">
        <f t="shared" si="2"/>
        <v>#REF!</v>
      </c>
      <c r="G25" s="18" t="e">
        <f t="shared" si="3"/>
        <v>#REF!</v>
      </c>
      <c r="H25" s="40">
        <v>0</v>
      </c>
      <c r="I25" s="50" t="e">
        <f t="shared" si="1"/>
        <v>#REF!</v>
      </c>
    </row>
    <row r="26" spans="1:13" s="8" customFormat="1" ht="13.5" customHeight="1" x14ac:dyDescent="0.2">
      <c r="A26" s="9" t="s">
        <v>11</v>
      </c>
      <c r="B26" s="40">
        <v>0</v>
      </c>
      <c r="C26" s="41">
        <v>0</v>
      </c>
      <c r="D26" s="41">
        <v>0</v>
      </c>
      <c r="E26" s="18">
        <f t="shared" si="0"/>
        <v>0</v>
      </c>
      <c r="F26" s="18">
        <f t="shared" si="2"/>
        <v>0</v>
      </c>
      <c r="G26" s="18">
        <f t="shared" si="3"/>
        <v>0</v>
      </c>
      <c r="H26" s="41">
        <v>0</v>
      </c>
      <c r="I26" s="50">
        <f t="shared" si="1"/>
        <v>0</v>
      </c>
    </row>
    <row r="27" spans="1:13" s="8" customFormat="1" ht="13.5" customHeight="1" x14ac:dyDescent="0.2">
      <c r="A27" s="58" t="s">
        <v>10</v>
      </c>
      <c r="B27" s="59" t="e">
        <f>SUM(B28:B31)</f>
        <v>#REF!</v>
      </c>
      <c r="C27" s="59">
        <v>0</v>
      </c>
      <c r="D27" s="59">
        <v>0</v>
      </c>
      <c r="E27" s="60" t="e">
        <f t="shared" si="0"/>
        <v>#REF!</v>
      </c>
      <c r="F27" s="60" t="e">
        <f t="shared" si="2"/>
        <v>#REF!</v>
      </c>
      <c r="G27" s="60" t="e">
        <f t="shared" si="3"/>
        <v>#REF!</v>
      </c>
      <c r="H27" s="59" t="e">
        <f>H28+H31</f>
        <v>#REF!</v>
      </c>
      <c r="I27" s="61" t="e">
        <f t="shared" si="1"/>
        <v>#REF!</v>
      </c>
    </row>
    <row r="28" spans="1:13" s="8" customFormat="1" ht="13.5" customHeight="1" x14ac:dyDescent="0.2">
      <c r="A28" s="17" t="s">
        <v>36</v>
      </c>
      <c r="B28" s="41" t="e">
        <f>#REF!+#REF!</f>
        <v>#REF!</v>
      </c>
      <c r="C28" s="41" t="e">
        <f>#REF!</f>
        <v>#REF!</v>
      </c>
      <c r="D28" s="41" t="e">
        <f>#REF!</f>
        <v>#REF!</v>
      </c>
      <c r="E28" s="18" t="e">
        <f t="shared" si="0"/>
        <v>#REF!</v>
      </c>
      <c r="F28" s="18" t="e">
        <f t="shared" si="2"/>
        <v>#REF!</v>
      </c>
      <c r="G28" s="18" t="e">
        <f t="shared" si="3"/>
        <v>#REF!</v>
      </c>
      <c r="H28" s="41" t="e">
        <f>#REF!</f>
        <v>#REF!</v>
      </c>
      <c r="I28" s="50" t="e">
        <f t="shared" si="1"/>
        <v>#REF!</v>
      </c>
    </row>
    <row r="29" spans="1:13" s="8" customFormat="1" ht="13.5" customHeight="1" x14ac:dyDescent="0.2">
      <c r="A29" s="17" t="s">
        <v>37</v>
      </c>
      <c r="B29" s="41" t="e">
        <f>#REF!+#REF!</f>
        <v>#REF!</v>
      </c>
      <c r="C29" s="41" t="e">
        <f>#REF!</f>
        <v>#REF!</v>
      </c>
      <c r="D29" s="41" t="e">
        <f>#REF!</f>
        <v>#REF!</v>
      </c>
      <c r="E29" s="18" t="e">
        <f t="shared" si="0"/>
        <v>#REF!</v>
      </c>
      <c r="F29" s="18" t="e">
        <f t="shared" si="2"/>
        <v>#REF!</v>
      </c>
      <c r="G29" s="18" t="e">
        <f t="shared" si="3"/>
        <v>#REF!</v>
      </c>
      <c r="H29" s="41" t="e">
        <f>#REF!</f>
        <v>#REF!</v>
      </c>
      <c r="I29" s="50" t="e">
        <f t="shared" si="1"/>
        <v>#REF!</v>
      </c>
    </row>
    <row r="30" spans="1:13" s="8" customFormat="1" ht="13.5" customHeight="1" x14ac:dyDescent="0.2">
      <c r="A30" s="17" t="s">
        <v>35</v>
      </c>
      <c r="B30" s="41" t="e">
        <f>#REF!+#REF!</f>
        <v>#REF!</v>
      </c>
      <c r="C30" s="41">
        <v>0</v>
      </c>
      <c r="D30" s="41">
        <v>0</v>
      </c>
      <c r="E30" s="18" t="e">
        <f t="shared" si="0"/>
        <v>#REF!</v>
      </c>
      <c r="F30" s="18" t="e">
        <f t="shared" si="2"/>
        <v>#REF!</v>
      </c>
      <c r="G30" s="18" t="e">
        <f t="shared" si="3"/>
        <v>#REF!</v>
      </c>
      <c r="H30" s="41" t="e">
        <f>#REF!</f>
        <v>#REF!</v>
      </c>
      <c r="I30" s="50" t="e">
        <f t="shared" si="1"/>
        <v>#REF!</v>
      </c>
    </row>
    <row r="31" spans="1:13" s="8" customFormat="1" ht="13.5" customHeight="1" x14ac:dyDescent="0.2">
      <c r="A31" s="17" t="s">
        <v>8</v>
      </c>
      <c r="B31" s="41">
        <v>1198.77</v>
      </c>
      <c r="C31" s="41">
        <v>0</v>
      </c>
      <c r="D31" s="41">
        <v>0</v>
      </c>
      <c r="E31" s="18">
        <f t="shared" si="0"/>
        <v>1198.77</v>
      </c>
      <c r="F31" s="18">
        <f t="shared" si="2"/>
        <v>239.75</v>
      </c>
      <c r="G31" s="18">
        <f t="shared" si="3"/>
        <v>1438.52</v>
      </c>
      <c r="H31" s="41">
        <v>0</v>
      </c>
      <c r="I31" s="50">
        <f t="shared" si="1"/>
        <v>1198.77</v>
      </c>
    </row>
    <row r="32" spans="1:13" s="8" customFormat="1" ht="13.5" customHeight="1" x14ac:dyDescent="0.2">
      <c r="A32" s="9" t="s">
        <v>13</v>
      </c>
      <c r="B32" s="41">
        <v>0</v>
      </c>
      <c r="C32" s="41">
        <v>0</v>
      </c>
      <c r="D32" s="41">
        <v>0</v>
      </c>
      <c r="E32" s="18">
        <f t="shared" si="0"/>
        <v>0</v>
      </c>
      <c r="F32" s="18">
        <f t="shared" si="2"/>
        <v>0</v>
      </c>
      <c r="G32" s="18">
        <f t="shared" si="3"/>
        <v>0</v>
      </c>
      <c r="H32" s="41">
        <v>0</v>
      </c>
      <c r="I32" s="50">
        <f t="shared" si="1"/>
        <v>0</v>
      </c>
    </row>
    <row r="33" spans="1:14" s="8" customFormat="1" ht="13.5" customHeight="1" x14ac:dyDescent="0.2">
      <c r="A33" s="58" t="s">
        <v>14</v>
      </c>
      <c r="B33" s="59">
        <v>25315.13</v>
      </c>
      <c r="C33" s="59">
        <v>0</v>
      </c>
      <c r="D33" s="59">
        <v>0</v>
      </c>
      <c r="E33" s="60">
        <f t="shared" si="0"/>
        <v>25315.13</v>
      </c>
      <c r="F33" s="60">
        <f t="shared" si="2"/>
        <v>5063.03</v>
      </c>
      <c r="G33" s="60">
        <f t="shared" si="3"/>
        <v>30378.16</v>
      </c>
      <c r="H33" s="59">
        <v>0</v>
      </c>
      <c r="I33" s="61">
        <f t="shared" si="1"/>
        <v>25315.13</v>
      </c>
    </row>
    <row r="34" spans="1:14" s="8" customFormat="1" ht="13.5" customHeight="1" x14ac:dyDescent="0.2">
      <c r="A34" s="58" t="s">
        <v>15</v>
      </c>
      <c r="B34" s="59">
        <v>11356.26</v>
      </c>
      <c r="C34" s="59" t="e">
        <f>#REF!</f>
        <v>#REF!</v>
      </c>
      <c r="D34" s="59">
        <v>0</v>
      </c>
      <c r="E34" s="60" t="e">
        <f t="shared" si="0"/>
        <v>#REF!</v>
      </c>
      <c r="F34" s="60" t="e">
        <f t="shared" si="2"/>
        <v>#REF!</v>
      </c>
      <c r="G34" s="60" t="e">
        <f t="shared" si="3"/>
        <v>#REF!</v>
      </c>
      <c r="H34" s="59" t="e">
        <f>#REF!</f>
        <v>#REF!</v>
      </c>
      <c r="I34" s="61" t="e">
        <f t="shared" si="1"/>
        <v>#REF!</v>
      </c>
    </row>
    <row r="35" spans="1:14" s="8" customFormat="1" ht="13.5" customHeight="1" x14ac:dyDescent="0.2">
      <c r="A35" s="9" t="s">
        <v>16</v>
      </c>
      <c r="B35" s="39">
        <v>1085.1300000000001</v>
      </c>
      <c r="C35" s="39">
        <v>0</v>
      </c>
      <c r="D35" s="39">
        <v>0</v>
      </c>
      <c r="E35" s="19">
        <f t="shared" si="0"/>
        <v>1085.1300000000001</v>
      </c>
      <c r="F35" s="19">
        <f t="shared" si="2"/>
        <v>217.03</v>
      </c>
      <c r="G35" s="19">
        <f t="shared" si="3"/>
        <v>1302.1600000000001</v>
      </c>
      <c r="H35" s="39">
        <v>0</v>
      </c>
      <c r="I35" s="49">
        <f t="shared" si="1"/>
        <v>1085.1300000000001</v>
      </c>
    </row>
    <row r="36" spans="1:14" s="8" customFormat="1" ht="13.5" customHeight="1" x14ac:dyDescent="0.2">
      <c r="A36" s="58" t="s">
        <v>17</v>
      </c>
      <c r="B36" s="59">
        <v>4636.09</v>
      </c>
      <c r="C36" s="59">
        <v>0</v>
      </c>
      <c r="D36" s="59">
        <v>0</v>
      </c>
      <c r="E36" s="60">
        <f t="shared" si="0"/>
        <v>4636.09</v>
      </c>
      <c r="F36" s="60">
        <f t="shared" si="2"/>
        <v>927.22</v>
      </c>
      <c r="G36" s="60">
        <f t="shared" si="3"/>
        <v>5563.31</v>
      </c>
      <c r="H36" s="59">
        <v>0</v>
      </c>
      <c r="I36" s="61">
        <f t="shared" si="1"/>
        <v>4636.09</v>
      </c>
    </row>
    <row r="37" spans="1:14" s="8" customFormat="1" ht="13.5" customHeight="1" x14ac:dyDescent="0.2">
      <c r="A37" s="58" t="s">
        <v>18</v>
      </c>
      <c r="B37" s="59">
        <v>26567.79</v>
      </c>
      <c r="C37" s="51" t="e">
        <f>#REF!</f>
        <v>#REF!</v>
      </c>
      <c r="D37" s="59">
        <v>0</v>
      </c>
      <c r="E37" s="60" t="e">
        <f t="shared" si="0"/>
        <v>#REF!</v>
      </c>
      <c r="F37" s="63" t="e">
        <f t="shared" si="2"/>
        <v>#REF!</v>
      </c>
      <c r="G37" s="60" t="e">
        <f t="shared" si="3"/>
        <v>#REF!</v>
      </c>
      <c r="H37" s="59" t="e">
        <f>#REF!</f>
        <v>#REF!</v>
      </c>
      <c r="I37" s="61" t="e">
        <f t="shared" si="1"/>
        <v>#REF!</v>
      </c>
    </row>
    <row r="38" spans="1:14" ht="21" customHeight="1" x14ac:dyDescent="0.2">
      <c r="A38" s="14"/>
      <c r="B38" s="35"/>
      <c r="C38" s="38"/>
      <c r="D38" s="38"/>
      <c r="E38" s="15"/>
      <c r="F38" s="16"/>
      <c r="G38" s="15"/>
      <c r="H38" s="48"/>
      <c r="I38" s="33"/>
    </row>
    <row r="39" spans="1:14" ht="12" customHeight="1" x14ac:dyDescent="0.2">
      <c r="A39" s="72" t="s">
        <v>39</v>
      </c>
      <c r="B39" s="73" t="e">
        <f t="shared" ref="B39:B52" si="5">I12</f>
        <v>#REF!</v>
      </c>
      <c r="D39" s="71"/>
    </row>
    <row r="40" spans="1:14" ht="12" customHeight="1" x14ac:dyDescent="0.2">
      <c r="A40" s="29" t="s">
        <v>41</v>
      </c>
      <c r="B40" s="65" t="e">
        <f t="shared" si="5"/>
        <v>#REF!</v>
      </c>
      <c r="D40" s="71"/>
    </row>
    <row r="41" spans="1:14" ht="12" customHeight="1" x14ac:dyDescent="0.2">
      <c r="A41" s="72" t="s">
        <v>40</v>
      </c>
      <c r="B41" s="73" t="e">
        <f t="shared" si="5"/>
        <v>#REF!</v>
      </c>
    </row>
    <row r="42" spans="1:14" s="31" customFormat="1" ht="12" customHeight="1" x14ac:dyDescent="0.2">
      <c r="A42" s="29" t="s">
        <v>42</v>
      </c>
      <c r="B42" s="65" t="e">
        <f t="shared" si="5"/>
        <v>#REF!</v>
      </c>
      <c r="E42" s="13"/>
      <c r="F42" s="13"/>
      <c r="G42" s="13"/>
      <c r="I42" s="32"/>
      <c r="J42" s="13"/>
      <c r="K42" s="13"/>
      <c r="L42" s="13"/>
      <c r="M42" s="13"/>
      <c r="N42" s="13"/>
    </row>
    <row r="43" spans="1:14" s="31" customFormat="1" ht="12" customHeight="1" x14ac:dyDescent="0.2">
      <c r="A43" s="29" t="s">
        <v>43</v>
      </c>
      <c r="B43" s="65" t="e">
        <f t="shared" si="5"/>
        <v>#REF!</v>
      </c>
      <c r="E43" s="13"/>
      <c r="F43" s="13"/>
      <c r="G43" s="13"/>
      <c r="I43" s="32"/>
      <c r="J43" s="13"/>
      <c r="K43" s="13"/>
      <c r="L43" s="13"/>
      <c r="M43" s="13"/>
      <c r="N43" s="13"/>
    </row>
    <row r="44" spans="1:14" s="31" customFormat="1" ht="12" customHeight="1" x14ac:dyDescent="0.2">
      <c r="A44" s="29" t="s">
        <v>45</v>
      </c>
      <c r="B44" s="65" t="e">
        <f t="shared" si="5"/>
        <v>#REF!</v>
      </c>
      <c r="E44" s="13"/>
      <c r="F44" s="13"/>
      <c r="G44" s="13"/>
      <c r="I44" s="32"/>
      <c r="J44" s="13"/>
      <c r="K44" s="13"/>
      <c r="L44" s="13"/>
      <c r="M44" s="13"/>
      <c r="N44" s="13"/>
    </row>
    <row r="45" spans="1:14" s="31" customFormat="1" ht="12" customHeight="1" x14ac:dyDescent="0.2">
      <c r="A45" s="29" t="s">
        <v>46</v>
      </c>
      <c r="B45" s="65" t="e">
        <f t="shared" si="5"/>
        <v>#REF!</v>
      </c>
      <c r="E45" s="13"/>
      <c r="F45" s="13"/>
      <c r="G45" s="13"/>
      <c r="I45" s="32"/>
      <c r="J45" s="13"/>
      <c r="K45" s="13"/>
      <c r="L45" s="13"/>
      <c r="M45" s="13"/>
      <c r="N45" s="13"/>
    </row>
    <row r="46" spans="1:14" s="31" customFormat="1" ht="12" customHeight="1" x14ac:dyDescent="0.2">
      <c r="A46" s="72" t="s">
        <v>48</v>
      </c>
      <c r="B46" s="73" t="e">
        <f t="shared" si="5"/>
        <v>#REF!</v>
      </c>
      <c r="E46" s="13"/>
      <c r="F46" s="13"/>
      <c r="G46" s="13"/>
      <c r="I46" s="32"/>
      <c r="J46" s="13"/>
      <c r="K46" s="13"/>
      <c r="L46" s="13"/>
      <c r="M46" s="13"/>
      <c r="N46" s="13"/>
    </row>
    <row r="47" spans="1:14" s="31" customFormat="1" ht="12" customHeight="1" x14ac:dyDescent="0.2">
      <c r="A47" s="72" t="s">
        <v>49</v>
      </c>
      <c r="B47" s="73" t="e">
        <f t="shared" si="5"/>
        <v>#REF!</v>
      </c>
      <c r="E47" s="13"/>
      <c r="F47" s="13"/>
      <c r="G47" s="13"/>
      <c r="I47" s="32"/>
      <c r="J47" s="13"/>
      <c r="K47" s="13"/>
      <c r="L47" s="13"/>
      <c r="M47" s="13"/>
      <c r="N47" s="13"/>
    </row>
    <row r="48" spans="1:14" s="31" customFormat="1" ht="12" customHeight="1" x14ac:dyDescent="0.2">
      <c r="A48" s="72" t="s">
        <v>50</v>
      </c>
      <c r="B48" s="73" t="e">
        <f t="shared" si="5"/>
        <v>#REF!</v>
      </c>
      <c r="E48" s="13"/>
      <c r="F48" s="13"/>
      <c r="G48" s="13"/>
      <c r="I48" s="32"/>
      <c r="J48" s="13"/>
      <c r="K48" s="13"/>
      <c r="L48" s="13"/>
      <c r="M48" s="13"/>
      <c r="N48" s="13"/>
    </row>
    <row r="49" spans="1:14" s="31" customFormat="1" ht="12" customHeight="1" x14ac:dyDescent="0.2">
      <c r="A49" s="29" t="s">
        <v>51</v>
      </c>
      <c r="B49" s="65" t="e">
        <f t="shared" si="5"/>
        <v>#REF!</v>
      </c>
      <c r="E49" s="13"/>
      <c r="F49" s="13"/>
      <c r="G49" s="13"/>
      <c r="I49" s="32"/>
      <c r="J49" s="13"/>
      <c r="K49" s="13"/>
      <c r="L49" s="13"/>
      <c r="M49" s="13"/>
      <c r="N49" s="13"/>
    </row>
    <row r="50" spans="1:14" s="31" customFormat="1" ht="12" customHeight="1" x14ac:dyDescent="0.2">
      <c r="A50" s="29" t="s">
        <v>52</v>
      </c>
      <c r="B50" s="65" t="e">
        <f t="shared" si="5"/>
        <v>#REF!</v>
      </c>
      <c r="E50" s="13"/>
      <c r="F50" s="13"/>
      <c r="G50" s="13"/>
      <c r="I50" s="32"/>
      <c r="J50" s="13"/>
      <c r="K50" s="13"/>
      <c r="L50" s="13"/>
      <c r="M50" s="13"/>
      <c r="N50" s="13"/>
    </row>
    <row r="51" spans="1:14" s="31" customFormat="1" ht="12" customHeight="1" x14ac:dyDescent="0.2">
      <c r="A51" s="12" t="s">
        <v>6</v>
      </c>
      <c r="B51" s="65" t="e">
        <f t="shared" si="5"/>
        <v>#REF!</v>
      </c>
      <c r="E51" s="13"/>
      <c r="F51" s="13"/>
      <c r="G51" s="13"/>
      <c r="I51" s="32"/>
      <c r="J51" s="13"/>
      <c r="K51" s="13"/>
      <c r="L51" s="13"/>
      <c r="M51" s="13"/>
      <c r="N51" s="13"/>
    </row>
    <row r="52" spans="1:14" s="31" customFormat="1" ht="12" customHeight="1" x14ac:dyDescent="0.2">
      <c r="A52" s="12" t="s">
        <v>7</v>
      </c>
      <c r="B52" s="65" t="e">
        <f t="shared" si="5"/>
        <v>#REF!</v>
      </c>
      <c r="E52" s="13"/>
      <c r="F52" s="13"/>
      <c r="G52" s="13"/>
      <c r="I52" s="32"/>
      <c r="J52" s="13"/>
      <c r="K52" s="13"/>
      <c r="L52" s="13"/>
      <c r="M52" s="13"/>
      <c r="N52" s="13"/>
    </row>
    <row r="53" spans="1:14" s="31" customFormat="1" ht="12" customHeight="1" x14ac:dyDescent="0.2">
      <c r="A53" s="64" t="s">
        <v>38</v>
      </c>
      <c r="B53" s="65" t="e">
        <f>I28</f>
        <v>#REF!</v>
      </c>
      <c r="E53" s="13"/>
      <c r="F53" s="13"/>
      <c r="G53" s="13"/>
      <c r="I53" s="32"/>
      <c r="J53" s="13"/>
      <c r="K53" s="13"/>
      <c r="L53" s="13"/>
      <c r="M53" s="13"/>
      <c r="N53" s="13"/>
    </row>
    <row r="54" spans="1:14" s="31" customFormat="1" ht="12" customHeight="1" x14ac:dyDescent="0.2">
      <c r="A54" s="64" t="s">
        <v>37</v>
      </c>
      <c r="B54" s="65" t="e">
        <f>I29</f>
        <v>#REF!</v>
      </c>
      <c r="E54" s="13"/>
      <c r="F54" s="13"/>
      <c r="G54" s="13"/>
      <c r="I54" s="32"/>
      <c r="J54" s="13"/>
      <c r="K54" s="13"/>
      <c r="L54" s="13"/>
      <c r="M54" s="13"/>
      <c r="N54" s="13"/>
    </row>
    <row r="55" spans="1:14" s="31" customFormat="1" ht="12" customHeight="1" x14ac:dyDescent="0.2">
      <c r="A55" s="64" t="s">
        <v>35</v>
      </c>
      <c r="B55" s="65" t="e">
        <f>I30</f>
        <v>#REF!</v>
      </c>
      <c r="E55" s="13"/>
      <c r="F55" s="13"/>
      <c r="G55" s="13"/>
      <c r="I55" s="32"/>
      <c r="J55" s="13"/>
      <c r="K55" s="13"/>
      <c r="L55" s="13"/>
      <c r="M55" s="13"/>
      <c r="N55" s="13"/>
    </row>
    <row r="56" spans="1:14" s="31" customFormat="1" ht="12" customHeight="1" x14ac:dyDescent="0.2">
      <c r="A56" s="64" t="s">
        <v>8</v>
      </c>
      <c r="B56" s="65">
        <f>I31</f>
        <v>1198.77</v>
      </c>
      <c r="E56" s="13"/>
      <c r="F56" s="13"/>
      <c r="G56" s="13"/>
      <c r="I56" s="32"/>
      <c r="J56" s="13"/>
      <c r="K56" s="13"/>
      <c r="L56" s="13"/>
      <c r="M56" s="13"/>
      <c r="N56" s="13"/>
    </row>
    <row r="57" spans="1:14" s="31" customFormat="1" ht="12" customHeight="1" x14ac:dyDescent="0.2">
      <c r="A57" s="64" t="s">
        <v>14</v>
      </c>
      <c r="B57" s="65">
        <f>I33</f>
        <v>25315.13</v>
      </c>
      <c r="E57" s="13"/>
      <c r="F57" s="13"/>
      <c r="G57" s="13"/>
      <c r="I57" s="32"/>
      <c r="J57" s="13"/>
      <c r="K57" s="13"/>
      <c r="L57" s="13"/>
      <c r="M57" s="13"/>
      <c r="N57" s="13"/>
    </row>
    <row r="58" spans="1:14" s="31" customFormat="1" ht="12" customHeight="1" x14ac:dyDescent="0.2">
      <c r="A58" s="64" t="s">
        <v>15</v>
      </c>
      <c r="B58" s="65" t="e">
        <f>I34</f>
        <v>#REF!</v>
      </c>
      <c r="E58" s="13"/>
      <c r="F58" s="13"/>
      <c r="G58" s="13"/>
      <c r="I58" s="32"/>
      <c r="J58" s="13"/>
      <c r="K58" s="13"/>
      <c r="L58" s="13"/>
      <c r="M58" s="13"/>
      <c r="N58" s="13"/>
    </row>
    <row r="59" spans="1:14" s="31" customFormat="1" ht="12" customHeight="1" x14ac:dyDescent="0.2">
      <c r="A59" s="64" t="s">
        <v>17</v>
      </c>
      <c r="B59" s="65">
        <f>I36</f>
        <v>4636.09</v>
      </c>
      <c r="E59" s="13"/>
      <c r="F59" s="13"/>
      <c r="G59" s="13"/>
      <c r="I59" s="32"/>
      <c r="J59" s="13"/>
      <c r="K59" s="13"/>
      <c r="L59" s="13"/>
      <c r="M59" s="13"/>
      <c r="N59" s="13"/>
    </row>
    <row r="60" spans="1:14" s="31" customFormat="1" ht="12" customHeight="1" x14ac:dyDescent="0.2">
      <c r="A60" s="74" t="s">
        <v>18</v>
      </c>
      <c r="B60" s="73" t="e">
        <f>I37</f>
        <v>#REF!</v>
      </c>
      <c r="E60" s="13"/>
      <c r="F60" s="13"/>
      <c r="G60" s="13"/>
      <c r="I60" s="32"/>
      <c r="J60" s="13"/>
      <c r="K60" s="13"/>
      <c r="L60" s="13"/>
      <c r="M60" s="13"/>
      <c r="N60" s="13"/>
    </row>
    <row r="62" spans="1:14" s="31" customFormat="1" ht="12" customHeight="1" x14ac:dyDescent="0.2">
      <c r="A62" s="13"/>
      <c r="B62" s="30" t="e">
        <f>SUM(B39:B60)</f>
        <v>#REF!</v>
      </c>
      <c r="C62" s="71"/>
      <c r="E62" s="13"/>
      <c r="F62" s="13"/>
      <c r="G62" s="13"/>
      <c r="I62" s="32"/>
      <c r="J62" s="13"/>
      <c r="K62" s="13"/>
      <c r="L62" s="13"/>
      <c r="M62" s="13"/>
      <c r="N62" s="13"/>
    </row>
    <row r="63" spans="1:14" s="31" customFormat="1" ht="12" customHeight="1" x14ac:dyDescent="0.2">
      <c r="A63" s="13"/>
      <c r="B63" s="30"/>
      <c r="E63" s="13"/>
      <c r="F63" s="13"/>
      <c r="G63" s="13"/>
      <c r="I63" s="32"/>
      <c r="J63" s="13"/>
      <c r="K63" s="13"/>
      <c r="L63" s="13"/>
      <c r="M63" s="13"/>
      <c r="N63" s="13"/>
    </row>
    <row r="64" spans="1:14" s="31" customFormat="1" ht="12" customHeight="1" x14ac:dyDescent="0.2">
      <c r="A64" s="13"/>
      <c r="B64" s="30"/>
      <c r="E64" s="13"/>
      <c r="F64" s="13"/>
      <c r="G64" s="13"/>
      <c r="I64" s="32"/>
      <c r="J64" s="13"/>
      <c r="K64" s="13"/>
      <c r="L64" s="13"/>
      <c r="M64" s="13"/>
      <c r="N64" s="13"/>
    </row>
  </sheetData>
  <mergeCells count="1">
    <mergeCell ref="A2:E2"/>
  </mergeCells>
  <printOptions horizontalCentered="1"/>
  <pageMargins left="0.15748031496062992" right="0.15748031496062992" top="0.31496062992125984" bottom="0.19685039370078741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zoomScaleNormal="100" workbookViewId="0">
      <pane ySplit="6" topLeftCell="A7" activePane="bottomLeft" state="frozen"/>
      <selection pane="bottomLeft" activeCell="B23" sqref="B23"/>
    </sheetView>
  </sheetViews>
  <sheetFormatPr defaultColWidth="10.5" defaultRowHeight="12" customHeight="1" x14ac:dyDescent="0.2"/>
  <cols>
    <col min="1" max="1" width="80.6640625" style="13" customWidth="1"/>
    <col min="2" max="2" width="11.6640625" style="13" customWidth="1"/>
    <col min="3" max="3" width="13.33203125" style="31" customWidth="1"/>
    <col min="4" max="4" width="12.83203125" style="32" customWidth="1"/>
    <col min="5" max="5" width="10.5" style="13"/>
    <col min="6" max="6" width="15.1640625" style="13" customWidth="1"/>
    <col min="7" max="7" width="13.1640625" style="13" customWidth="1"/>
    <col min="8" max="16384" width="10.5" style="13"/>
  </cols>
  <sheetData>
    <row r="1" spans="1:9" s="8" customFormat="1" ht="22.5" customHeight="1" x14ac:dyDescent="0.25">
      <c r="A1" s="6" t="s">
        <v>97</v>
      </c>
      <c r="B1" s="7"/>
      <c r="C1" s="36"/>
      <c r="D1" s="32"/>
    </row>
    <row r="2" spans="1:9" s="8" customFormat="1" ht="24" customHeight="1" x14ac:dyDescent="0.2">
      <c r="A2" s="82" t="s">
        <v>98</v>
      </c>
      <c r="B2" s="2"/>
      <c r="C2" s="37"/>
      <c r="D2" s="32"/>
    </row>
    <row r="3" spans="1:9" s="8" customFormat="1" ht="12.75" customHeight="1" x14ac:dyDescent="0.2">
      <c r="A3" s="27" t="s">
        <v>53</v>
      </c>
      <c r="B3" s="3"/>
      <c r="C3" s="36"/>
      <c r="D3" s="32"/>
    </row>
    <row r="4" spans="1:9" s="8" customFormat="1" ht="13.5" customHeight="1" x14ac:dyDescent="0.2">
      <c r="A4" s="27" t="s">
        <v>60</v>
      </c>
      <c r="B4" s="3"/>
      <c r="C4" s="36"/>
      <c r="D4" s="32"/>
    </row>
    <row r="5" spans="1:9" s="8" customFormat="1" ht="6.75" customHeight="1" thickBot="1" x14ac:dyDescent="0.25">
      <c r="A5" s="7"/>
      <c r="B5" s="7"/>
      <c r="C5" s="36"/>
      <c r="D5" s="32"/>
    </row>
    <row r="6" spans="1:9" s="8" customFormat="1" ht="61.5" customHeight="1" thickBot="1" x14ac:dyDescent="0.2">
      <c r="A6" s="4" t="s">
        <v>2</v>
      </c>
      <c r="B6" s="76" t="s">
        <v>54</v>
      </c>
      <c r="C6" s="76" t="s">
        <v>34</v>
      </c>
      <c r="D6" s="76" t="s">
        <v>55</v>
      </c>
    </row>
    <row r="7" spans="1:9" s="8" customFormat="1" ht="6.75" customHeight="1" x14ac:dyDescent="0.2">
      <c r="A7" s="7"/>
      <c r="B7" s="7"/>
      <c r="C7" s="36"/>
      <c r="D7" s="32"/>
    </row>
    <row r="8" spans="1:9" s="8" customFormat="1" ht="30" customHeight="1" x14ac:dyDescent="0.2">
      <c r="A8" s="5"/>
      <c r="B8" s="46"/>
      <c r="C8" s="62"/>
      <c r="D8" s="62"/>
    </row>
    <row r="9" spans="1:9" s="11" customFormat="1" ht="13.5" customHeight="1" x14ac:dyDescent="0.2">
      <c r="A9" s="9"/>
      <c r="B9" s="10"/>
      <c r="C9" s="39"/>
      <c r="D9" s="49"/>
      <c r="F9" s="66"/>
    </row>
    <row r="10" spans="1:9" s="8" customFormat="1" ht="13.5" customHeight="1" x14ac:dyDescent="0.2">
      <c r="A10" s="29" t="s">
        <v>66</v>
      </c>
      <c r="B10" s="18">
        <f>'Oplotenie pozemku I. etapa'!G37</f>
        <v>0</v>
      </c>
      <c r="C10" s="40">
        <f>B10*0.2</f>
        <v>0</v>
      </c>
      <c r="D10" s="50">
        <f>B10+C10</f>
        <v>0</v>
      </c>
      <c r="E10" s="75"/>
      <c r="F10" s="69"/>
      <c r="G10" s="68"/>
      <c r="I10" s="68"/>
    </row>
    <row r="11" spans="1:9" ht="21" customHeight="1" x14ac:dyDescent="0.2">
      <c r="A11" s="14"/>
      <c r="B11" s="15"/>
      <c r="C11" s="48"/>
      <c r="D11" s="33"/>
    </row>
    <row r="12" spans="1:9" s="31" customFormat="1" ht="12" customHeight="1" x14ac:dyDescent="0.2">
      <c r="A12" s="78" t="s">
        <v>62</v>
      </c>
      <c r="B12" s="13"/>
      <c r="D12" s="32"/>
      <c r="E12" s="8"/>
      <c r="F12" s="13"/>
      <c r="G12" s="13"/>
      <c r="H12" s="13"/>
      <c r="I12" s="13"/>
    </row>
    <row r="13" spans="1:9" s="31" customFormat="1" ht="12" customHeight="1" x14ac:dyDescent="0.2">
      <c r="A13" s="8"/>
      <c r="B13" s="80"/>
      <c r="D13" s="32"/>
      <c r="E13" s="8"/>
      <c r="F13" s="13"/>
      <c r="G13" s="13"/>
      <c r="H13" s="13"/>
      <c r="I13" s="13"/>
    </row>
    <row r="14" spans="1:9" ht="12" customHeight="1" x14ac:dyDescent="0.2">
      <c r="B14" s="81"/>
      <c r="E14" s="8"/>
    </row>
  </sheetData>
  <printOptions horizontalCentered="1"/>
  <pageMargins left="0.15748031496062992" right="0.15748031496062992" top="0.31496062992125984" bottom="0.19685039370078741" header="0.51181102362204722" footer="0.51181102362204722"/>
  <pageSetup paperSize="9" orientation="landscape" r:id="rId1"/>
  <headerFooter alignWithMargins="0"/>
  <ignoredErrors>
    <ignoredError sqref="C10:D1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zoomScaleNormal="100" workbookViewId="0">
      <pane ySplit="8" topLeftCell="A21" activePane="bottomLeft" state="frozen"/>
      <selection pane="bottomLeft" activeCell="C30" sqref="C30"/>
    </sheetView>
  </sheetViews>
  <sheetFormatPr defaultColWidth="10.5" defaultRowHeight="12" customHeight="1" x14ac:dyDescent="0.2"/>
  <cols>
    <col min="1" max="1" width="8.6640625" style="25" customWidth="1"/>
    <col min="2" max="2" width="13.33203125" style="25" bestFit="1" customWidth="1"/>
    <col min="3" max="3" width="59.1640625" style="26" customWidth="1"/>
    <col min="4" max="4" width="4.6640625" style="26" customWidth="1"/>
    <col min="5" max="6" width="10.6640625" style="31" bestFit="1" customWidth="1"/>
    <col min="7" max="7" width="13.1640625" style="31" bestFit="1" customWidth="1"/>
    <col min="8" max="16384" width="10.5" style="13"/>
  </cols>
  <sheetData>
    <row r="1" spans="1:7" s="21" customFormat="1" ht="17.25" customHeight="1" x14ac:dyDescent="0.25">
      <c r="A1" s="34" t="s">
        <v>99</v>
      </c>
      <c r="B1" s="34"/>
      <c r="C1" s="20"/>
      <c r="D1" s="20"/>
      <c r="E1" s="31"/>
      <c r="F1" s="31"/>
      <c r="G1" s="31"/>
    </row>
    <row r="2" spans="1:7" s="21" customFormat="1" ht="12.75" customHeight="1" x14ac:dyDescent="0.2">
      <c r="A2" s="83" t="s">
        <v>61</v>
      </c>
      <c r="B2" s="85"/>
      <c r="C2" s="20"/>
      <c r="D2" s="20"/>
      <c r="E2" s="31"/>
      <c r="F2" s="31"/>
      <c r="G2" s="31"/>
    </row>
    <row r="3" spans="1:7" s="21" customFormat="1" ht="12.75" customHeight="1" x14ac:dyDescent="0.2">
      <c r="A3" s="83" t="s">
        <v>59</v>
      </c>
      <c r="B3" s="85"/>
      <c r="C3" s="20"/>
      <c r="D3" s="20"/>
      <c r="E3" s="31"/>
      <c r="F3" s="31"/>
      <c r="G3" s="31"/>
    </row>
    <row r="4" spans="1:7" s="21" customFormat="1" ht="13.5" customHeight="1" x14ac:dyDescent="0.2">
      <c r="A4" s="85" t="s">
        <v>20</v>
      </c>
      <c r="B4" s="85"/>
      <c r="C4" s="83"/>
      <c r="D4" s="20"/>
      <c r="E4" s="31"/>
      <c r="F4" s="31"/>
      <c r="G4" s="31"/>
    </row>
    <row r="5" spans="1:7" s="21" customFormat="1" ht="12.75" customHeight="1" x14ac:dyDescent="0.2">
      <c r="A5" s="27" t="s">
        <v>53</v>
      </c>
      <c r="B5" s="27"/>
      <c r="C5" s="20"/>
      <c r="D5" s="20"/>
      <c r="E5" s="31"/>
      <c r="F5" s="31"/>
      <c r="G5" s="31"/>
    </row>
    <row r="6" spans="1:7" s="21" customFormat="1" ht="12.75" customHeight="1" x14ac:dyDescent="0.2">
      <c r="A6" s="27" t="s">
        <v>60</v>
      </c>
      <c r="B6" s="27"/>
      <c r="C6" s="20"/>
      <c r="D6" s="20"/>
      <c r="E6" s="31"/>
      <c r="F6" s="31"/>
      <c r="G6" s="31"/>
    </row>
    <row r="7" spans="1:7" s="21" customFormat="1" ht="6.75" customHeight="1" thickBot="1" x14ac:dyDescent="0.25">
      <c r="A7" s="20"/>
      <c r="B7" s="20"/>
      <c r="C7" s="20"/>
      <c r="D7" s="20"/>
      <c r="E7" s="31"/>
      <c r="F7" s="31"/>
      <c r="G7" s="31"/>
    </row>
    <row r="8" spans="1:7" s="21" customFormat="1" ht="45.75" customHeight="1" x14ac:dyDescent="0.15">
      <c r="A8" s="100" t="s">
        <v>21</v>
      </c>
      <c r="B8" s="101" t="s">
        <v>89</v>
      </c>
      <c r="C8" s="101" t="s">
        <v>22</v>
      </c>
      <c r="D8" s="101" t="s">
        <v>23</v>
      </c>
      <c r="E8" s="102" t="s">
        <v>56</v>
      </c>
      <c r="F8" s="102" t="s">
        <v>57</v>
      </c>
      <c r="G8" s="103" t="s">
        <v>58</v>
      </c>
    </row>
    <row r="9" spans="1:7" s="21" customFormat="1" ht="21.75" customHeight="1" x14ac:dyDescent="0.15">
      <c r="A9" s="118" t="s">
        <v>90</v>
      </c>
      <c r="B9" s="119"/>
      <c r="C9" s="119"/>
      <c r="D9" s="119"/>
      <c r="E9" s="119"/>
      <c r="F9" s="119"/>
      <c r="G9" s="120"/>
    </row>
    <row r="10" spans="1:7" s="22" customFormat="1" ht="24" customHeight="1" x14ac:dyDescent="0.2">
      <c r="A10" s="92">
        <v>1</v>
      </c>
      <c r="B10" s="98">
        <v>132201101</v>
      </c>
      <c r="C10" s="93" t="s">
        <v>67</v>
      </c>
      <c r="D10" s="93" t="s">
        <v>64</v>
      </c>
      <c r="E10" s="94">
        <v>13.8</v>
      </c>
      <c r="F10" s="95"/>
      <c r="G10" s="96">
        <f>E10*F10</f>
        <v>0</v>
      </c>
    </row>
    <row r="11" spans="1:7" s="22" customFormat="1" ht="24" customHeight="1" x14ac:dyDescent="0.2">
      <c r="A11" s="89">
        <v>2</v>
      </c>
      <c r="B11" s="99">
        <v>132201109</v>
      </c>
      <c r="C11" s="86" t="s">
        <v>68</v>
      </c>
      <c r="D11" s="86" t="s">
        <v>64</v>
      </c>
      <c r="E11" s="87">
        <v>13.8</v>
      </c>
      <c r="F11" s="88"/>
      <c r="G11" s="90">
        <f t="shared" ref="G11:G14" si="0">ROUND(E11*F11,2)</f>
        <v>0</v>
      </c>
    </row>
    <row r="12" spans="1:7" s="22" customFormat="1" ht="24" customHeight="1" x14ac:dyDescent="0.2">
      <c r="A12" s="89">
        <v>3</v>
      </c>
      <c r="B12" s="99">
        <v>162201102</v>
      </c>
      <c r="C12" s="86" t="s">
        <v>69</v>
      </c>
      <c r="D12" s="86" t="s">
        <v>64</v>
      </c>
      <c r="E12" s="87">
        <v>13.8</v>
      </c>
      <c r="F12" s="88"/>
      <c r="G12" s="90">
        <f t="shared" si="0"/>
        <v>0</v>
      </c>
    </row>
    <row r="13" spans="1:7" s="8" customFormat="1" ht="24" customHeight="1" x14ac:dyDescent="0.2">
      <c r="A13" s="89">
        <v>4</v>
      </c>
      <c r="B13" s="99">
        <v>167101101</v>
      </c>
      <c r="C13" s="86" t="s">
        <v>70</v>
      </c>
      <c r="D13" s="86" t="s">
        <v>64</v>
      </c>
      <c r="E13" s="87">
        <v>13.8</v>
      </c>
      <c r="F13" s="88"/>
      <c r="G13" s="90">
        <f t="shared" si="0"/>
        <v>0</v>
      </c>
    </row>
    <row r="14" spans="1:7" s="8" customFormat="1" ht="24" customHeight="1" x14ac:dyDescent="0.2">
      <c r="A14" s="89">
        <v>5</v>
      </c>
      <c r="B14" s="99">
        <v>171201201</v>
      </c>
      <c r="C14" s="86" t="s">
        <v>71</v>
      </c>
      <c r="D14" s="86" t="s">
        <v>64</v>
      </c>
      <c r="E14" s="87">
        <v>13.8</v>
      </c>
      <c r="F14" s="88"/>
      <c r="G14" s="90">
        <f t="shared" si="0"/>
        <v>0</v>
      </c>
    </row>
    <row r="15" spans="1:7" s="21" customFormat="1" ht="21.75" customHeight="1" x14ac:dyDescent="0.15">
      <c r="A15" s="118" t="s">
        <v>91</v>
      </c>
      <c r="B15" s="119"/>
      <c r="C15" s="119"/>
      <c r="D15" s="119"/>
      <c r="E15" s="119"/>
      <c r="F15" s="119"/>
      <c r="G15" s="120"/>
    </row>
    <row r="16" spans="1:7" s="8" customFormat="1" ht="24" customHeight="1" x14ac:dyDescent="0.2">
      <c r="A16" s="89">
        <v>6</v>
      </c>
      <c r="B16" s="99">
        <v>271573001</v>
      </c>
      <c r="C16" s="86" t="s">
        <v>72</v>
      </c>
      <c r="D16" s="86" t="s">
        <v>64</v>
      </c>
      <c r="E16" s="87">
        <v>4.1399999999999997</v>
      </c>
      <c r="F16" s="88"/>
      <c r="G16" s="90">
        <f t="shared" ref="G16" si="1">ROUND(E16*F16,2)</f>
        <v>0</v>
      </c>
    </row>
    <row r="17" spans="1:10" s="8" customFormat="1" ht="24" customHeight="1" x14ac:dyDescent="0.2">
      <c r="A17" s="89">
        <v>7</v>
      </c>
      <c r="B17" s="99">
        <v>274271303</v>
      </c>
      <c r="C17" s="86" t="s">
        <v>73</v>
      </c>
      <c r="D17" s="86" t="s">
        <v>64</v>
      </c>
      <c r="E17" s="87">
        <v>12.42</v>
      </c>
      <c r="F17" s="88"/>
      <c r="G17" s="90">
        <f>ROUND(E17*F17,2)</f>
        <v>0</v>
      </c>
      <c r="I17" s="68"/>
    </row>
    <row r="18" spans="1:10" s="22" customFormat="1" ht="24" customHeight="1" x14ac:dyDescent="0.2">
      <c r="A18" s="89">
        <v>8</v>
      </c>
      <c r="B18" s="99">
        <v>274321312</v>
      </c>
      <c r="C18" s="86" t="s">
        <v>74</v>
      </c>
      <c r="D18" s="86" t="s">
        <v>64</v>
      </c>
      <c r="E18" s="87">
        <v>11.592000000000001</v>
      </c>
      <c r="F18" s="88"/>
      <c r="G18" s="90">
        <f>ROUND(E18*F18,2)</f>
        <v>0</v>
      </c>
      <c r="I18" s="77"/>
      <c r="J18" s="84"/>
    </row>
    <row r="19" spans="1:10" s="22" customFormat="1" ht="24" customHeight="1" x14ac:dyDescent="0.2">
      <c r="A19" s="89">
        <v>9</v>
      </c>
      <c r="B19" s="99">
        <v>274361821</v>
      </c>
      <c r="C19" s="86" t="s">
        <v>75</v>
      </c>
      <c r="D19" s="86" t="s">
        <v>65</v>
      </c>
      <c r="E19" s="87">
        <v>0.92700000000000005</v>
      </c>
      <c r="F19" s="88"/>
      <c r="G19" s="90">
        <f>ROUND(E19*F19,2)</f>
        <v>0</v>
      </c>
      <c r="I19" s="77"/>
      <c r="J19" s="84"/>
    </row>
    <row r="20" spans="1:10" s="22" customFormat="1" ht="24" customHeight="1" x14ac:dyDescent="0.2">
      <c r="A20" s="89">
        <v>10</v>
      </c>
      <c r="B20" s="99">
        <v>274361825</v>
      </c>
      <c r="C20" s="86" t="s">
        <v>76</v>
      </c>
      <c r="D20" s="86" t="s">
        <v>65</v>
      </c>
      <c r="E20" s="87">
        <v>0.621</v>
      </c>
      <c r="F20" s="88"/>
      <c r="G20" s="90">
        <f t="shared" ref="G20:G22" si="2">ROUND(E20*F20,2)</f>
        <v>0</v>
      </c>
      <c r="I20" s="77"/>
      <c r="J20" s="84"/>
    </row>
    <row r="21" spans="1:10" s="21" customFormat="1" ht="21.75" customHeight="1" x14ac:dyDescent="0.15">
      <c r="A21" s="118" t="s">
        <v>92</v>
      </c>
      <c r="B21" s="119"/>
      <c r="C21" s="119"/>
      <c r="D21" s="119"/>
      <c r="E21" s="119"/>
      <c r="F21" s="119"/>
      <c r="G21" s="120"/>
    </row>
    <row r="22" spans="1:10" s="22" customFormat="1" ht="24" customHeight="1" x14ac:dyDescent="0.2">
      <c r="A22" s="89">
        <v>11</v>
      </c>
      <c r="B22" s="99">
        <v>338121123</v>
      </c>
      <c r="C22" s="86" t="s">
        <v>77</v>
      </c>
      <c r="D22" s="86" t="s">
        <v>30</v>
      </c>
      <c r="E22" s="87">
        <v>36</v>
      </c>
      <c r="F22" s="88"/>
      <c r="G22" s="90">
        <f t="shared" si="2"/>
        <v>0</v>
      </c>
      <c r="I22" s="77"/>
      <c r="J22" s="84"/>
    </row>
    <row r="23" spans="1:10" s="22" customFormat="1" ht="24" customHeight="1" x14ac:dyDescent="0.2">
      <c r="A23" s="110">
        <v>12</v>
      </c>
      <c r="B23" s="111">
        <v>5923114000</v>
      </c>
      <c r="C23" s="112" t="s">
        <v>78</v>
      </c>
      <c r="D23" s="112" t="s">
        <v>30</v>
      </c>
      <c r="E23" s="113">
        <v>34</v>
      </c>
      <c r="F23" s="114"/>
      <c r="G23" s="115">
        <f t="shared" ref="G23" si="3">ROUND(E23*F23,2)</f>
        <v>0</v>
      </c>
      <c r="I23" s="77"/>
      <c r="J23" s="84"/>
    </row>
    <row r="24" spans="1:10" s="22" customFormat="1" ht="24" customHeight="1" x14ac:dyDescent="0.2">
      <c r="A24" s="110">
        <v>13</v>
      </c>
      <c r="B24" s="111">
        <v>5923114001</v>
      </c>
      <c r="C24" s="112" t="s">
        <v>79</v>
      </c>
      <c r="D24" s="112" t="s">
        <v>30</v>
      </c>
      <c r="E24" s="113">
        <v>2</v>
      </c>
      <c r="F24" s="114"/>
      <c r="G24" s="115">
        <f t="shared" ref="G24" si="4">ROUND(E24*F24,2)</f>
        <v>0</v>
      </c>
      <c r="I24" s="77"/>
      <c r="J24" s="84"/>
    </row>
    <row r="25" spans="1:10" s="22" customFormat="1" ht="24" customHeight="1" x14ac:dyDescent="0.2">
      <c r="A25" s="89">
        <v>14</v>
      </c>
      <c r="B25" s="99">
        <v>348121121</v>
      </c>
      <c r="C25" s="86" t="s">
        <v>80</v>
      </c>
      <c r="D25" s="86" t="s">
        <v>30</v>
      </c>
      <c r="E25" s="87">
        <v>140</v>
      </c>
      <c r="F25" s="88"/>
      <c r="G25" s="90">
        <f t="shared" ref="G25" si="5">ROUND(E25*F25,2)</f>
        <v>0</v>
      </c>
      <c r="I25" s="77"/>
      <c r="J25" s="84"/>
    </row>
    <row r="26" spans="1:10" s="22" customFormat="1" ht="24" customHeight="1" x14ac:dyDescent="0.2">
      <c r="A26" s="110">
        <v>15</v>
      </c>
      <c r="B26" s="111">
        <v>5923310000</v>
      </c>
      <c r="C26" s="112" t="s">
        <v>81</v>
      </c>
      <c r="D26" s="112" t="s">
        <v>30</v>
      </c>
      <c r="E26" s="113">
        <v>141.4</v>
      </c>
      <c r="F26" s="114"/>
      <c r="G26" s="115">
        <f t="shared" ref="G26" si="6">ROUND(E26*F26,2)</f>
        <v>0</v>
      </c>
      <c r="I26" s="77"/>
      <c r="J26" s="84"/>
    </row>
    <row r="27" spans="1:10" s="21" customFormat="1" ht="21.75" customHeight="1" x14ac:dyDescent="0.15">
      <c r="A27" s="118" t="s">
        <v>93</v>
      </c>
      <c r="B27" s="119"/>
      <c r="C27" s="119"/>
      <c r="D27" s="119"/>
      <c r="E27" s="119"/>
      <c r="F27" s="119"/>
      <c r="G27" s="120"/>
    </row>
    <row r="28" spans="1:10" s="22" customFormat="1" ht="24" customHeight="1" x14ac:dyDescent="0.2">
      <c r="A28" s="89">
        <v>16</v>
      </c>
      <c r="B28" s="99">
        <v>961055111</v>
      </c>
      <c r="C28" s="86" t="s">
        <v>82</v>
      </c>
      <c r="D28" s="86" t="s">
        <v>64</v>
      </c>
      <c r="E28" s="87">
        <v>4.32</v>
      </c>
      <c r="F28" s="88"/>
      <c r="G28" s="90">
        <f t="shared" ref="G28:G31" si="7">ROUND(E28*F28,2)</f>
        <v>0</v>
      </c>
      <c r="I28" s="77"/>
      <c r="J28" s="84"/>
    </row>
    <row r="29" spans="1:10" s="22" customFormat="1" ht="24" customHeight="1" x14ac:dyDescent="0.2">
      <c r="A29" s="89">
        <v>17</v>
      </c>
      <c r="B29" s="99">
        <v>979081111</v>
      </c>
      <c r="C29" s="86" t="s">
        <v>83</v>
      </c>
      <c r="D29" s="86" t="s">
        <v>65</v>
      </c>
      <c r="E29" s="87">
        <v>10.512</v>
      </c>
      <c r="F29" s="88"/>
      <c r="G29" s="90">
        <f t="shared" si="7"/>
        <v>0</v>
      </c>
      <c r="I29" s="77"/>
      <c r="J29" s="84"/>
    </row>
    <row r="30" spans="1:10" s="22" customFormat="1" ht="24" customHeight="1" x14ac:dyDescent="0.2">
      <c r="A30" s="89">
        <v>18</v>
      </c>
      <c r="B30" s="99">
        <v>979081121</v>
      </c>
      <c r="C30" s="86" t="s">
        <v>84</v>
      </c>
      <c r="D30" s="86" t="s">
        <v>65</v>
      </c>
      <c r="E30" s="87">
        <v>105.12</v>
      </c>
      <c r="F30" s="88"/>
      <c r="G30" s="90">
        <f t="shared" si="7"/>
        <v>0</v>
      </c>
      <c r="I30" s="77"/>
      <c r="J30" s="84"/>
    </row>
    <row r="31" spans="1:10" s="22" customFormat="1" ht="24" customHeight="1" x14ac:dyDescent="0.2">
      <c r="A31" s="89">
        <v>19</v>
      </c>
      <c r="B31" s="99">
        <v>979087213</v>
      </c>
      <c r="C31" s="86" t="s">
        <v>85</v>
      </c>
      <c r="D31" s="86" t="s">
        <v>65</v>
      </c>
      <c r="E31" s="87">
        <v>10.512</v>
      </c>
      <c r="F31" s="88"/>
      <c r="G31" s="90">
        <f t="shared" si="7"/>
        <v>0</v>
      </c>
      <c r="I31" s="77"/>
      <c r="J31" s="84"/>
    </row>
    <row r="32" spans="1:10" s="22" customFormat="1" ht="24" customHeight="1" x14ac:dyDescent="0.2">
      <c r="A32" s="89">
        <v>20</v>
      </c>
      <c r="B32" s="99">
        <v>979089012</v>
      </c>
      <c r="C32" s="86" t="s">
        <v>86</v>
      </c>
      <c r="D32" s="86" t="s">
        <v>65</v>
      </c>
      <c r="E32" s="87">
        <v>10.512</v>
      </c>
      <c r="F32" s="88"/>
      <c r="G32" s="90">
        <f t="shared" ref="G32:G36" si="8">ROUND(E32*F32,2)</f>
        <v>0</v>
      </c>
      <c r="I32" s="77"/>
      <c r="J32" s="84"/>
    </row>
    <row r="33" spans="1:10" s="21" customFormat="1" ht="21.75" customHeight="1" x14ac:dyDescent="0.15">
      <c r="A33" s="118" t="s">
        <v>94</v>
      </c>
      <c r="B33" s="119"/>
      <c r="C33" s="119"/>
      <c r="D33" s="119"/>
      <c r="E33" s="119"/>
      <c r="F33" s="119"/>
      <c r="G33" s="120"/>
    </row>
    <row r="34" spans="1:10" s="22" customFormat="1" ht="24" customHeight="1" x14ac:dyDescent="0.2">
      <c r="A34" s="89">
        <v>21</v>
      </c>
      <c r="B34" s="99">
        <v>998151111</v>
      </c>
      <c r="C34" s="86" t="s">
        <v>87</v>
      </c>
      <c r="D34" s="86" t="s">
        <v>65</v>
      </c>
      <c r="E34" s="87">
        <v>86.537999999999997</v>
      </c>
      <c r="F34" s="88"/>
      <c r="G34" s="90">
        <f t="shared" si="8"/>
        <v>0</v>
      </c>
      <c r="I34" s="77"/>
      <c r="J34" s="84"/>
    </row>
    <row r="35" spans="1:10" s="21" customFormat="1" ht="21.75" customHeight="1" x14ac:dyDescent="0.15">
      <c r="A35" s="118" t="s">
        <v>95</v>
      </c>
      <c r="B35" s="119"/>
      <c r="C35" s="119"/>
      <c r="D35" s="119"/>
      <c r="E35" s="119"/>
      <c r="F35" s="119"/>
      <c r="G35" s="120"/>
    </row>
    <row r="36" spans="1:10" s="22" customFormat="1" ht="24" customHeight="1" thickBot="1" x14ac:dyDescent="0.25">
      <c r="A36" s="104">
        <v>22</v>
      </c>
      <c r="B36" s="105">
        <v>767914830</v>
      </c>
      <c r="C36" s="106" t="s">
        <v>88</v>
      </c>
      <c r="D36" s="106" t="s">
        <v>96</v>
      </c>
      <c r="E36" s="107">
        <v>16</v>
      </c>
      <c r="F36" s="108"/>
      <c r="G36" s="109">
        <f t="shared" si="8"/>
        <v>0</v>
      </c>
      <c r="I36" s="77"/>
      <c r="J36" s="84"/>
    </row>
    <row r="37" spans="1:10" ht="21" customHeight="1" x14ac:dyDescent="0.2">
      <c r="A37" s="23"/>
      <c r="B37" s="23"/>
      <c r="C37" s="24" t="s">
        <v>63</v>
      </c>
      <c r="D37" s="24"/>
      <c r="E37" s="91"/>
      <c r="F37" s="91"/>
      <c r="G37" s="97">
        <f>SUM(G10:G36)</f>
        <v>0</v>
      </c>
    </row>
    <row r="39" spans="1:10" ht="12" customHeight="1" x14ac:dyDescent="0.2">
      <c r="C39" s="78"/>
      <c r="H39" s="8"/>
    </row>
    <row r="40" spans="1:10" ht="12" customHeight="1" x14ac:dyDescent="0.2">
      <c r="H40" s="31"/>
    </row>
    <row r="41" spans="1:10" ht="12" customHeight="1" x14ac:dyDescent="0.2">
      <c r="C41" s="78"/>
    </row>
    <row r="43" spans="1:10" ht="12" customHeight="1" x14ac:dyDescent="0.2">
      <c r="G43" s="79"/>
    </row>
    <row r="44" spans="1:10" ht="12" customHeight="1" x14ac:dyDescent="0.2">
      <c r="C44" s="78"/>
      <c r="G44" s="79"/>
    </row>
  </sheetData>
  <mergeCells count="6">
    <mergeCell ref="A35:G35"/>
    <mergeCell ref="A9:G9"/>
    <mergeCell ref="A15:G15"/>
    <mergeCell ref="A21:G21"/>
    <mergeCell ref="A27:G27"/>
    <mergeCell ref="A33:G33"/>
  </mergeCells>
  <phoneticPr fontId="6" type="noConversion"/>
  <printOptions horizontalCentered="1"/>
  <pageMargins left="0.15748031496062992" right="0.15748031496062992" top="0.78740157480314965" bottom="0.47244094488188981" header="0.51181102362204722" footer="0.51181102362204722"/>
  <pageSetup paperSize="9" scale="95" fitToHeight="10" orientation="portrait" r:id="rId1"/>
  <headerFooter alignWithMargins="0"/>
  <ignoredErrors>
    <ignoredError sqref="G36:G37 G10:G14 G16:G20 G22:G26 G28:G32 G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Rekapitulácia_1</vt:lpstr>
      <vt:lpstr>Rekapitulácia</vt:lpstr>
      <vt:lpstr>Oplotenie pozemku I. etapa</vt:lpstr>
      <vt:lpstr>Rekapitulácia_1!Oblasť_tlače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user</cp:lastModifiedBy>
  <cp:lastPrinted>2017-09-26T09:16:45Z</cp:lastPrinted>
  <dcterms:created xsi:type="dcterms:W3CDTF">2011-10-17T09:56:57Z</dcterms:created>
  <dcterms:modified xsi:type="dcterms:W3CDTF">2017-09-26T09:29:07Z</dcterms:modified>
</cp:coreProperties>
</file>