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G\"/>
    </mc:Choice>
  </mc:AlternateContent>
  <bookViews>
    <workbookView xWindow="-120" yWindow="-120" windowWidth="29040" windowHeight="15840" activeTab="1"/>
  </bookViews>
  <sheets>
    <sheet name="Rekapitulácia stavby" sheetId="1" r:id="rId1"/>
    <sheet name="Rozpočet" sheetId="2" r:id="rId2"/>
  </sheets>
  <definedNames>
    <definedName name="_xlnm._FilterDatabase" localSheetId="1" hidden="1">Rozpočet!$C$118:$K$149</definedName>
    <definedName name="_xlnm.Print_Titles" localSheetId="0">'Rekapitulácia stavby'!$92:$92</definedName>
    <definedName name="_xlnm.Print_Titles" localSheetId="1">Rozpočet!$118:$118</definedName>
    <definedName name="_xlnm.Print_Area" localSheetId="0">'Rekapitulácia stavby'!$D$4:$AO$76,'Rekapitulácia stavby'!$C$82:$AQ$96</definedName>
    <definedName name="_xlnm.Print_Area" localSheetId="1">Rozpočet!$C$4:$J$76,Rozpočet!$C$82:$J$102,Rozpočet!$C$108:$K$149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43" i="2" l="1"/>
  <c r="J144" i="2"/>
  <c r="J145" i="2"/>
  <c r="J146" i="2"/>
  <c r="J147" i="2"/>
  <c r="J148" i="2"/>
  <c r="J149" i="2"/>
  <c r="J142" i="2"/>
  <c r="J139" i="2"/>
  <c r="J138" i="2" s="1"/>
  <c r="J136" i="2"/>
  <c r="J137" i="2"/>
  <c r="J135" i="2"/>
  <c r="J134" i="2" s="1"/>
  <c r="J98" i="2" s="1"/>
  <c r="J132" i="2"/>
  <c r="J133" i="2"/>
  <c r="J131" i="2"/>
  <c r="J130" i="2" s="1"/>
  <c r="J123" i="2"/>
  <c r="J124" i="2"/>
  <c r="J125" i="2"/>
  <c r="J126" i="2"/>
  <c r="J127" i="2"/>
  <c r="J128" i="2"/>
  <c r="J129" i="2"/>
  <c r="J122" i="2"/>
  <c r="J121" i="2" s="1"/>
  <c r="J120" i="2" l="1"/>
  <c r="BK135" i="2"/>
  <c r="BK134" i="2" s="1"/>
  <c r="BI135" i="2"/>
  <c r="BH135" i="2"/>
  <c r="BG135" i="2"/>
  <c r="BE135" i="2"/>
  <c r="T135" i="2"/>
  <c r="T134" i="2" s="1"/>
  <c r="R135" i="2"/>
  <c r="R134" i="2" s="1"/>
  <c r="P135" i="2"/>
  <c r="BF135" i="2"/>
  <c r="P134" i="2"/>
  <c r="BK148" i="2" l="1"/>
  <c r="BK147" i="2"/>
  <c r="J35" i="2" l="1"/>
  <c r="J34" i="2"/>
  <c r="AY95" i="1" s="1"/>
  <c r="J33" i="2"/>
  <c r="AX95" i="1"/>
  <c r="BI149" i="2"/>
  <c r="BH149" i="2"/>
  <c r="BG149" i="2"/>
  <c r="BE149" i="2"/>
  <c r="T149" i="2"/>
  <c r="R149" i="2"/>
  <c r="P149" i="2"/>
  <c r="BK149" i="2"/>
  <c r="BF149" i="2"/>
  <c r="BI146" i="2"/>
  <c r="BH146" i="2"/>
  <c r="BG146" i="2"/>
  <c r="BE146" i="2"/>
  <c r="T146" i="2"/>
  <c r="R146" i="2"/>
  <c r="P146" i="2"/>
  <c r="BK146" i="2"/>
  <c r="BF146" i="2"/>
  <c r="BI145" i="2"/>
  <c r="BH145" i="2"/>
  <c r="BG145" i="2"/>
  <c r="BE145" i="2"/>
  <c r="T145" i="2"/>
  <c r="R145" i="2"/>
  <c r="P145" i="2"/>
  <c r="BK145" i="2"/>
  <c r="BF145" i="2"/>
  <c r="BI144" i="2"/>
  <c r="BH144" i="2"/>
  <c r="BG144" i="2"/>
  <c r="BE144" i="2"/>
  <c r="T144" i="2"/>
  <c r="R144" i="2"/>
  <c r="P144" i="2"/>
  <c r="BK144" i="2"/>
  <c r="BF144" i="2"/>
  <c r="BI143" i="2"/>
  <c r="BH143" i="2"/>
  <c r="BG143" i="2"/>
  <c r="BE143" i="2"/>
  <c r="T143" i="2"/>
  <c r="R143" i="2"/>
  <c r="P143" i="2"/>
  <c r="BK143" i="2"/>
  <c r="BF143" i="2"/>
  <c r="BI142" i="2"/>
  <c r="BH142" i="2"/>
  <c r="BG142" i="2"/>
  <c r="BE142" i="2"/>
  <c r="T142" i="2"/>
  <c r="R142" i="2"/>
  <c r="P142" i="2"/>
  <c r="BK142" i="2"/>
  <c r="BF142" i="2"/>
  <c r="BI139" i="2"/>
  <c r="BH139" i="2"/>
  <c r="BG139" i="2"/>
  <c r="BE139" i="2"/>
  <c r="T139" i="2"/>
  <c r="T138" i="2" s="1"/>
  <c r="R139" i="2"/>
  <c r="R138" i="2" s="1"/>
  <c r="P139" i="2"/>
  <c r="P138" i="2" s="1"/>
  <c r="BK139" i="2"/>
  <c r="BK138" i="2" s="1"/>
  <c r="J99" i="2" s="1"/>
  <c r="BF139" i="2"/>
  <c r="BI132" i="2"/>
  <c r="BH132" i="2"/>
  <c r="BG132" i="2"/>
  <c r="BE132" i="2"/>
  <c r="T132" i="2"/>
  <c r="R132" i="2"/>
  <c r="P132" i="2"/>
  <c r="BK132" i="2"/>
  <c r="BF132" i="2"/>
  <c r="BI131" i="2"/>
  <c r="BH131" i="2"/>
  <c r="BG131" i="2"/>
  <c r="BE131" i="2"/>
  <c r="T131" i="2"/>
  <c r="R131" i="2"/>
  <c r="P131" i="2"/>
  <c r="P130" i="2" s="1"/>
  <c r="BK131" i="2"/>
  <c r="BF131" i="2"/>
  <c r="BI123" i="2"/>
  <c r="BH123" i="2"/>
  <c r="BG123" i="2"/>
  <c r="BE123" i="2"/>
  <c r="T123" i="2"/>
  <c r="T121" i="2" s="1"/>
  <c r="R123" i="2"/>
  <c r="R121" i="2" s="1"/>
  <c r="P123" i="2"/>
  <c r="P121" i="2" s="1"/>
  <c r="BK123" i="2"/>
  <c r="BK121" i="2" s="1"/>
  <c r="BF123" i="2"/>
  <c r="F113" i="2"/>
  <c r="F87" i="2"/>
  <c r="J22" i="2"/>
  <c r="E22" i="2"/>
  <c r="J116" i="2" s="1"/>
  <c r="J21" i="2"/>
  <c r="J19" i="2"/>
  <c r="E19" i="2"/>
  <c r="J115" i="2" s="1"/>
  <c r="J18" i="2"/>
  <c r="J16" i="2"/>
  <c r="E16" i="2"/>
  <c r="F116" i="2" s="1"/>
  <c r="J15" i="2"/>
  <c r="J13" i="2"/>
  <c r="E13" i="2"/>
  <c r="F89" i="2" s="1"/>
  <c r="J12" i="2"/>
  <c r="AS94" i="1"/>
  <c r="L90" i="1"/>
  <c r="AM90" i="1"/>
  <c r="AM89" i="1"/>
  <c r="L89" i="1"/>
  <c r="AM87" i="1"/>
  <c r="L87" i="1"/>
  <c r="L85" i="1"/>
  <c r="P120" i="2" l="1"/>
  <c r="BK130" i="2"/>
  <c r="J97" i="2" s="1"/>
  <c r="F34" i="2"/>
  <c r="BC95" i="1" s="1"/>
  <c r="BC94" i="1" s="1"/>
  <c r="AY94" i="1" s="1"/>
  <c r="BK141" i="2"/>
  <c r="J141" i="2" s="1"/>
  <c r="J101" i="2" s="1"/>
  <c r="T141" i="2"/>
  <c r="T140" i="2" s="1"/>
  <c r="J31" i="2"/>
  <c r="AV95" i="1" s="1"/>
  <c r="T130" i="2"/>
  <c r="R141" i="2"/>
  <c r="R140" i="2" s="1"/>
  <c r="F35" i="2"/>
  <c r="BD95" i="1" s="1"/>
  <c r="BD94" i="1" s="1"/>
  <c r="W33" i="1" s="1"/>
  <c r="P141" i="2"/>
  <c r="P140" i="2" s="1"/>
  <c r="P119" i="2" s="1"/>
  <c r="AU95" i="1" s="1"/>
  <c r="AU94" i="1" s="1"/>
  <c r="F31" i="2"/>
  <c r="AZ95" i="1" s="1"/>
  <c r="AZ94" i="1" s="1"/>
  <c r="AV94" i="1" s="1"/>
  <c r="F115" i="2"/>
  <c r="F33" i="2"/>
  <c r="BB95" i="1" s="1"/>
  <c r="BB94" i="1" s="1"/>
  <c r="AX94" i="1" s="1"/>
  <c r="R130" i="2"/>
  <c r="R120" i="2" s="1"/>
  <c r="J96" i="2"/>
  <c r="T120" i="2"/>
  <c r="F90" i="2"/>
  <c r="J90" i="2"/>
  <c r="J89" i="2"/>
  <c r="R119" i="2" l="1"/>
  <c r="BK120" i="2"/>
  <c r="W32" i="1"/>
  <c r="BK140" i="2"/>
  <c r="J140" i="2" s="1"/>
  <c r="W29" i="1"/>
  <c r="T119" i="2"/>
  <c r="W31" i="1"/>
  <c r="AK29" i="1"/>
  <c r="J100" i="2" l="1"/>
  <c r="J119" i="2"/>
  <c r="J95" i="2"/>
  <c r="BK119" i="2"/>
  <c r="J28" i="2" l="1"/>
  <c r="F32" i="2" s="1"/>
  <c r="J32" i="2" s="1"/>
  <c r="AW95" i="1" s="1"/>
  <c r="AT95" i="1" s="1"/>
  <c r="J94" i="2"/>
  <c r="AG95" i="1" l="1"/>
  <c r="AN95" i="1" s="1"/>
  <c r="AN94" i="1" s="1"/>
  <c r="BA95" i="1"/>
  <c r="BA94" i="1" s="1"/>
  <c r="AW94" i="1" s="1"/>
  <c r="AT94" i="1" s="1"/>
  <c r="J37" i="2"/>
  <c r="AG94" i="1" l="1"/>
  <c r="AK26" i="1" s="1"/>
  <c r="W30" i="1"/>
  <c r="AK30" i="1" s="1"/>
  <c r="AK35" i="1" s="1"/>
</calcChain>
</file>

<file path=xl/sharedStrings.xml><?xml version="1.0" encoding="utf-8"?>
<sst xmlns="http://schemas.openxmlformats.org/spreadsheetml/2006/main" count="482" uniqueCount="186">
  <si>
    <t>Export Komplet</t>
  </si>
  <si>
    <t/>
  </si>
  <si>
    <t>2.0</t>
  </si>
  <si>
    <t>False</t>
  </si>
  <si>
    <t>{5109fdf8-3e51-4723-b521-bfb3d6f2b82e}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</si>
  <si>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</si>
  <si>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</si>
  <si>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</si>
  <si>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</si>
  <si>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</si>
  <si>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</si>
  <si>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</si>
  <si>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2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</si>
  <si>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</si>
  <si>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</si>
  <si>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</si>
  <si>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</si>
  <si>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</si>
  <si>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</si>
  <si>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</si>
  <si>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</si>
  <si>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</si>
  <si>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</si>
  <si>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</si>
  <si>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</si>
  <si>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</si>
  <si>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</si>
  <si>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</si>
  <si>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</si>
  <si>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</si>
  <si>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</si>
  <si>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</si>
  <si>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</si>
  <si>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</si>
  <si>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</si>
  <si>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</si>
  <si>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</si>
  <si>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</si>
  <si>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</si>
  <si>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</si>
  <si>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</si>
  <si>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</si>
  <si>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</si>
  <si>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</si>
  <si>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</si>
  <si>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</si>
  <si>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</si>
  <si>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</si>
  <si>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</si>
  <si>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</si>
  <si>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</si>
  <si>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</si>
  <si>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</si>
  <si>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</si>
  <si>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</si>
  <si>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</si>
  <si>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</si>
  <si>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</si>
  <si>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</si>
  <si>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</si>
  <si>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</si>
  <si>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</si>
  <si>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</si>
  <si>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</si>
  <si>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</si>
  <si>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</si>
  <si>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</si>
  <si>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</si>
  <si>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</si>
  <si>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</si>
  <si>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</si>
  <si>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</si>
  <si>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</si>
  <si>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</si>
  <si>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</si>
  <si>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</si>
  <si>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</si>
  <si>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</si>
  <si>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</si>
  <si>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</si>
  <si>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</si>
  <si>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</si>
  <si>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3 - Zvislé a kompletné konštrukcie</t>
  </si>
  <si>
    <t xml:space="preserve">    99 - Presun hmôt HSV</t>
  </si>
  <si>
    <t>PSV - Práce a dodávky PSV</t>
  </si>
  <si>
    <t xml:space="preserve">    767 - Konštrukcie doplnkové kovové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</si>
  <si>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</si>
  <si>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</si>
  <si>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</si>
  <si>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</si>
  <si>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</si>
  <si>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</si>
  <si>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</si>
  <si>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</si>
  <si>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</si>
  <si>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</si>
  <si>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</si>
  <si>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</si>
  <si>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</si>
  <si>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</si>
  <si>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</si>
  <si>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</si>
  <si>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</si>
  <si>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130201001</t>
  </si>
  <si>
    <t>Výkop jamy a ryhy v obmedzenom priestore horn. tr.3 ručne</t>
  </si>
  <si>
    <t>m3</t>
  </si>
  <si>
    <t>4</t>
  </si>
  <si>
    <t>24770109</t>
  </si>
  <si>
    <t>3</t>
  </si>
  <si>
    <t>Zvislé a kompletné konštrukcie</t>
  </si>
  <si>
    <t>338171122</t>
  </si>
  <si>
    <t>Osadzovanie stĺpika oceľového plotového výšky nad 2 m so zabetónovaním do vopred vykopaných dier</t>
  </si>
  <si>
    <t>ks</t>
  </si>
  <si>
    <t>1084319886</t>
  </si>
  <si>
    <t>M</t>
  </si>
  <si>
    <t>553510022200</t>
  </si>
  <si>
    <t>Stĺpik GALVAN, d 48 mm, výška 2,5 m, výška pletiva 2 m, pozinkovaný s PVC čiapkou, pre pletivo v rolkách, DIRICKX</t>
  </si>
  <si>
    <t>8</t>
  </si>
  <si>
    <t>-680960948</t>
  </si>
  <si>
    <t>99</t>
  </si>
  <si>
    <t>Presun hmôt HSV</t>
  </si>
  <si>
    <t>998151111</t>
  </si>
  <si>
    <t>Presun hmôt pre obj.8152, 8153,8159,zvislá nosná konštr.z tehál,tvárnic,blokov výšky do 10 m</t>
  </si>
  <si>
    <t>t</t>
  </si>
  <si>
    <t>1738719966</t>
  </si>
  <si>
    <t>PSV</t>
  </si>
  <si>
    <t>Práce a dodávky PSV</t>
  </si>
  <si>
    <t>767</t>
  </si>
  <si>
    <t>Konštrukcie doplnkové kovové</t>
  </si>
  <si>
    <t>767911130</t>
  </si>
  <si>
    <t>Montáž oplotenia strojového pletiva, s výškou nad 1,6 m</t>
  </si>
  <si>
    <t>m</t>
  </si>
  <si>
    <t>16</t>
  </si>
  <si>
    <t>-1164124710</t>
  </si>
  <si>
    <t>313290002900</t>
  </si>
  <si>
    <t>Pletivo pozinkované pletené štvorhranné GALVEX, oko 60 mm, drôt d 2 mm, vxl 2x25 m, bez napínacieho drôtu, DIRICKX</t>
  </si>
  <si>
    <t>128</t>
  </si>
  <si>
    <t>847910027</t>
  </si>
  <si>
    <t>767912130</t>
  </si>
  <si>
    <t>Montáž napínacieho drôtu</t>
  </si>
  <si>
    <t>-2037320978</t>
  </si>
  <si>
    <t>156140002500</t>
  </si>
  <si>
    <t>Drôt napínací pozinkovaný d 3,5 mm, dĺžka 78 m, DIRICKX</t>
  </si>
  <si>
    <t>32</t>
  </si>
  <si>
    <t>-335510989</t>
  </si>
  <si>
    <t>9</t>
  </si>
  <si>
    <t>553510009400</t>
  </si>
  <si>
    <t>Napinák Galva č. 2 pozinkovaný pre napínanie pletiva s napínacím drôtom</t>
  </si>
  <si>
    <t>906698230</t>
  </si>
  <si>
    <t>998767202</t>
  </si>
  <si>
    <t>Presun hmôt pre kovové stavebné doplnkové konštrukcie v objektoch výšky nad 6 do 12 m</t>
  </si>
  <si>
    <t>%</t>
  </si>
  <si>
    <t>-938609303</t>
  </si>
  <si>
    <t>553510012500</t>
  </si>
  <si>
    <t>767920040</t>
  </si>
  <si>
    <t>Montáž vrát a vrátok k oploteniu osadzovaných na stĺpiky oceľové, s plochou jednotlivo nad 6 do 8 m2</t>
  </si>
  <si>
    <t xml:space="preserve">Brána dvojkrídlová, šxv 4,0x1,8 m </t>
  </si>
  <si>
    <t>Ohradený priestor pre výcvik psov</t>
  </si>
  <si>
    <t>113107223</t>
  </si>
  <si>
    <t>Odstránenie krytu v ploche  nad 200 m2 z kameniva hrubého drveného, hr.200 do 300 mm,  -0,40000t</t>
  </si>
  <si>
    <t>m2</t>
  </si>
  <si>
    <t>181101101</t>
  </si>
  <si>
    <t>Úprava pláne v zárezoch v hornine 1-4 bez zhutnenia</t>
  </si>
  <si>
    <t>Ostatné konštrukcie a práce-búranie</t>
  </si>
  <si>
    <t>12</t>
  </si>
  <si>
    <t>24</t>
  </si>
  <si>
    <t>979086112</t>
  </si>
  <si>
    <t>Nakladanie alebo prekladanie na dopravný prostriedok pri vodorovnej doprave sutiny a vybúraných hmôt</t>
  </si>
  <si>
    <t>979081111</t>
  </si>
  <si>
    <t>Odvoz sutiny a vybúraných hmôt na skládku do 1 km</t>
  </si>
  <si>
    <t>979081121</t>
  </si>
  <si>
    <t>Odvoz sutiny a vybúraných hmôt na skládku za každý ďalší 1 km</t>
  </si>
  <si>
    <t>167101102</t>
  </si>
  <si>
    <t>Nakladanie neuľahnutého výkopku z hornín tr.1-4 nad 100 do 1000 m3</t>
  </si>
  <si>
    <t>162301102</t>
  </si>
  <si>
    <t>Vodorovné premiestnenie výkopku tr.1-4, do 1000 m</t>
  </si>
  <si>
    <t>Príplatok za každých ďalších 1000 m horniny 1-4 po spevnenej ceste</t>
  </si>
  <si>
    <t>162701109</t>
  </si>
  <si>
    <t>171201101</t>
  </si>
  <si>
    <t>Uloženie sypaniny do násypov s rozprestretím sypaniny vo vrstvách a s hrubým urovnaním nezhutnených</t>
  </si>
  <si>
    <t>181301117</t>
  </si>
  <si>
    <t>Rozprestretie zeminy v rovine, plocha nad 500 m2, hr. do 500 mm</t>
  </si>
  <si>
    <t>PC1</t>
  </si>
  <si>
    <t>Vzpera ZN 38/50</t>
  </si>
  <si>
    <t xml:space="preserve">    9 - Ostatné konštrukcie a práce-búranie</t>
  </si>
  <si>
    <t>Ohradenie priestoru pre výcvik psov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</si>
</sst>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22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9" xfId="0" applyNumberFormat="1" applyFont="1" applyBorder="1" applyAlignment="1">
      <alignment vertical="center"/>
    </xf>
    <xf numFmtId="4" fontId="23" fillId="0" borderId="20" xfId="0" applyNumberFormat="1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4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9" fillId="0" borderId="0" xfId="0" applyNumberFormat="1" applyFont="1" applyAlignment="1"/>
    <xf numFmtId="166" fontId="26" fillId="0" borderId="12" xfId="0" applyNumberFormat="1" applyFont="1" applyBorder="1" applyAlignment="1"/>
    <xf numFmtId="166" fontId="26" fillId="0" borderId="13" xfId="0" applyNumberFormat="1" applyFont="1" applyBorder="1" applyAlignment="1"/>
    <xf numFmtId="4" fontId="27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8" fillId="0" borderId="22" xfId="0" applyFont="1" applyBorder="1" applyAlignment="1" applyProtection="1">
      <alignment horizontal="center" vertical="center"/>
      <protection locked="0"/>
    </xf>
    <xf numFmtId="0" fontId="29" fillId="0" borderId="22" xfId="0" applyFont="1" applyBorder="1" applyAlignment="1" applyProtection="1">
      <alignment vertical="center"/>
      <protection locked="0"/>
    </xf>
    <xf numFmtId="0" fontId="29" fillId="0" borderId="3" xfId="0" applyFont="1" applyBorder="1" applyAlignment="1">
      <alignment vertical="center"/>
    </xf>
    <xf numFmtId="0" fontId="28" fillId="0" borderId="14" xfId="0" applyFont="1" applyBorder="1" applyAlignment="1">
      <alignment horizontal="left" vertical="center"/>
    </xf>
    <xf numFmtId="0" fontId="28" fillId="0" borderId="0" xfId="0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167" fontId="17" fillId="0" borderId="22" xfId="0" applyNumberFormat="1" applyFont="1" applyFill="1" applyBorder="1" applyAlignment="1" applyProtection="1">
      <alignment vertical="center"/>
      <protection locked="0"/>
    </xf>
    <xf numFmtId="4" fontId="17" fillId="0" borderId="22" xfId="0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Alignment="1"/>
    <xf numFmtId="4" fontId="7" fillId="0" borderId="0" xfId="0" applyNumberFormat="1" applyFont="1" applyFill="1" applyAlignment="1"/>
    <xf numFmtId="167" fontId="28" fillId="0" borderId="22" xfId="0" applyNumberFormat="1" applyFont="1" applyFill="1" applyBorder="1" applyAlignment="1" applyProtection="1">
      <alignment vertical="center"/>
      <protection locked="0"/>
    </xf>
    <xf numFmtId="4" fontId="28" fillId="0" borderId="22" xfId="0" applyNumberFormat="1" applyFont="1" applyFill="1" applyBorder="1" applyAlignment="1" applyProtection="1">
      <alignment vertical="center"/>
      <protection locked="0"/>
    </xf>
    <xf numFmtId="4" fontId="6" fillId="0" borderId="0" xfId="0" applyNumberFormat="1" applyFont="1" applyFill="1" applyAlignment="1"/>
    <xf numFmtId="14" fontId="2" fillId="0" borderId="0" xfId="0" applyNumberFormat="1" applyFont="1" applyAlignment="1">
      <alignment horizontal="left" vertical="center"/>
    </xf>
    <xf numFmtId="0" fontId="8" fillId="0" borderId="0" xfId="0" applyFont="1"/>
    <xf numFmtId="0" fontId="8" fillId="0" borderId="3" xfId="0" applyFont="1" applyBorder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167" fontId="8" fillId="0" borderId="0" xfId="0" applyNumberFormat="1" applyFont="1" applyAlignment="1">
      <alignment vertical="center"/>
    </xf>
    <xf numFmtId="0" fontId="0" fillId="0" borderId="3" xfId="0" applyBorder="1" applyAlignment="1" applyProtection="1">
      <alignment vertical="center"/>
      <protection locked="0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17" fillId="0" borderId="22" xfId="0" applyFont="1" applyFill="1" applyBorder="1" applyAlignment="1" applyProtection="1">
      <alignment horizontal="center" vertical="center"/>
      <protection locked="0"/>
    </xf>
    <xf numFmtId="167" fontId="0" fillId="0" borderId="0" xfId="0" applyNumberFormat="1" applyFont="1" applyAlignment="1">
      <alignment vertical="center"/>
    </xf>
    <xf numFmtId="49" fontId="17" fillId="0" borderId="22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22" xfId="0" applyFont="1" applyFill="1" applyBorder="1" applyAlignment="1" applyProtection="1">
      <alignment horizontal="left" vertical="center" wrapText="1"/>
      <protection locked="0"/>
    </xf>
    <xf numFmtId="0" fontId="17" fillId="0" borderId="22" xfId="0" applyFont="1" applyFill="1" applyBorder="1" applyAlignment="1" applyProtection="1">
      <alignment horizontal="center" vertical="center" wrapText="1"/>
      <protection locked="0"/>
    </xf>
    <xf numFmtId="0" fontId="28" fillId="0" borderId="22" xfId="0" applyFont="1" applyFill="1" applyBorder="1" applyAlignment="1" applyProtection="1">
      <alignment horizontal="center" vertical="center"/>
      <protection locked="0"/>
    </xf>
    <xf numFmtId="49" fontId="28" fillId="0" borderId="22" xfId="0" applyNumberFormat="1" applyFont="1" applyFill="1" applyBorder="1" applyAlignment="1" applyProtection="1">
      <alignment horizontal="left" vertical="center" wrapText="1"/>
      <protection locked="0"/>
    </xf>
    <xf numFmtId="0" fontId="28" fillId="0" borderId="22" xfId="0" applyFont="1" applyFill="1" applyBorder="1" applyAlignment="1" applyProtection="1">
      <alignment horizontal="left" vertical="center" wrapText="1"/>
      <protection locked="0"/>
    </xf>
    <xf numFmtId="0" fontId="28" fillId="0" borderId="22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/>
    <xf numFmtId="167" fontId="7" fillId="0" borderId="0" xfId="0" applyNumberFormat="1" applyFont="1" applyFill="1"/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10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opLeftCell="A79" workbookViewId="0">
      <selection activeCell="AN8" sqref="AN8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96" t="s">
        <v>5</v>
      </c>
      <c r="AS2" s="194"/>
      <c r="AT2" s="194"/>
      <c r="AU2" s="194"/>
      <c r="AV2" s="194"/>
      <c r="AW2" s="194"/>
      <c r="AX2" s="194"/>
      <c r="AY2" s="194"/>
      <c r="AZ2" s="194"/>
      <c r="BA2" s="194"/>
      <c r="BB2" s="194"/>
      <c r="BC2" s="194"/>
      <c r="BD2" s="194"/>
      <c r="BE2" s="194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>
      <c r="B5" s="17"/>
      <c r="D5" s="20" t="s">
        <v>11</v>
      </c>
      <c r="K5" s="193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  <c r="AJ5" s="194"/>
      <c r="AK5" s="194"/>
      <c r="AL5" s="194"/>
      <c r="AM5" s="194"/>
      <c r="AN5" s="194"/>
      <c r="AO5" s="194"/>
      <c r="AR5" s="17"/>
      <c r="BS5" s="14" t="s">
        <v>6</v>
      </c>
    </row>
    <row r="6" spans="1:74" s="1" customFormat="1" ht="36.950000000000003" customHeight="1">
      <c r="B6" s="17"/>
      <c r="D6" s="22" t="s">
        <v>13</v>
      </c>
      <c r="K6" s="195" t="s">
        <v>157</v>
      </c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94"/>
      <c r="AR6" s="17"/>
      <c r="BS6" s="14" t="s">
        <v>6</v>
      </c>
    </row>
    <row r="7" spans="1:74" s="1" customFormat="1" ht="12" customHeight="1">
      <c r="B7" s="17"/>
      <c r="D7" s="23" t="s">
        <v>14</v>
      </c>
      <c r="K7" s="21" t="s">
        <v>1</v>
      </c>
      <c r="AK7" s="23" t="s">
        <v>15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16</v>
      </c>
      <c r="K8" s="21" t="s">
        <v>17</v>
      </c>
      <c r="AK8" s="23" t="s">
        <v>18</v>
      </c>
      <c r="AN8" s="161"/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19</v>
      </c>
      <c r="AK10" s="23" t="s">
        <v>20</v>
      </c>
      <c r="AN10" s="21" t="s">
        <v>1</v>
      </c>
      <c r="AR10" s="17"/>
      <c r="BS10" s="14" t="s">
        <v>6</v>
      </c>
    </row>
    <row r="11" spans="1:74" s="1" customFormat="1" ht="18.399999999999999" customHeight="1">
      <c r="B11" s="17"/>
      <c r="E11" s="21" t="s">
        <v>17</v>
      </c>
      <c r="AK11" s="23" t="s">
        <v>21</v>
      </c>
      <c r="AN11" s="21" t="s">
        <v>1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22</v>
      </c>
      <c r="AK13" s="23" t="s">
        <v>20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17</v>
      </c>
      <c r="AK14" s="23" t="s">
        <v>21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23</v>
      </c>
      <c r="AK16" s="23" t="s">
        <v>20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17</v>
      </c>
      <c r="AK17" s="23" t="s">
        <v>21</v>
      </c>
      <c r="AN17" s="21" t="s">
        <v>1</v>
      </c>
      <c r="AR17" s="17"/>
      <c r="BS17" s="14" t="s">
        <v>24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25</v>
      </c>
      <c r="AK19" s="23" t="s">
        <v>20</v>
      </c>
      <c r="AN19" s="21" t="s">
        <v>1</v>
      </c>
      <c r="AR19" s="17"/>
      <c r="BS19" s="14" t="s">
        <v>6</v>
      </c>
    </row>
    <row r="20" spans="1:71" s="1" customFormat="1" ht="18.399999999999999" customHeight="1">
      <c r="B20" s="17"/>
      <c r="E20" s="21" t="s">
        <v>17</v>
      </c>
      <c r="AK20" s="23" t="s">
        <v>21</v>
      </c>
      <c r="AN20" s="21" t="s">
        <v>1</v>
      </c>
      <c r="AR20" s="17"/>
      <c r="BS20" s="14" t="s">
        <v>24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26</v>
      </c>
      <c r="AR22" s="17"/>
    </row>
    <row r="23" spans="1:71" s="1" customFormat="1" ht="16.5" customHeight="1">
      <c r="B23" s="17"/>
      <c r="E23" s="197" t="s">
        <v>1</v>
      </c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27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98">
        <f>ROUND(AG94,2)</f>
        <v>0</v>
      </c>
      <c r="AL26" s="199"/>
      <c r="AM26" s="199"/>
      <c r="AN26" s="199"/>
      <c r="AO26" s="199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92" t="s">
        <v>28</v>
      </c>
      <c r="M28" s="192"/>
      <c r="N28" s="192"/>
      <c r="O28" s="192"/>
      <c r="P28" s="192"/>
      <c r="Q28" s="26"/>
      <c r="R28" s="26"/>
      <c r="S28" s="26"/>
      <c r="T28" s="26"/>
      <c r="U28" s="26"/>
      <c r="V28" s="26"/>
      <c r="W28" s="192" t="s">
        <v>29</v>
      </c>
      <c r="X28" s="192"/>
      <c r="Y28" s="192"/>
      <c r="Z28" s="192"/>
      <c r="AA28" s="192"/>
      <c r="AB28" s="192"/>
      <c r="AC28" s="192"/>
      <c r="AD28" s="192"/>
      <c r="AE28" s="192"/>
      <c r="AF28" s="26"/>
      <c r="AG28" s="26"/>
      <c r="AH28" s="26"/>
      <c r="AI28" s="26"/>
      <c r="AJ28" s="26"/>
      <c r="AK28" s="192" t="s">
        <v>30</v>
      </c>
      <c r="AL28" s="192"/>
      <c r="AM28" s="192"/>
      <c r="AN28" s="192"/>
      <c r="AO28" s="192"/>
      <c r="AP28" s="26"/>
      <c r="AQ28" s="26"/>
      <c r="AR28" s="27"/>
      <c r="BE28" s="26"/>
    </row>
    <row r="29" spans="1:71" s="3" customFormat="1" ht="14.45" customHeight="1">
      <c r="B29" s="31"/>
      <c r="D29" s="23" t="s">
        <v>31</v>
      </c>
      <c r="F29" s="23" t="s">
        <v>32</v>
      </c>
      <c r="L29" s="191">
        <v>0.2</v>
      </c>
      <c r="M29" s="190"/>
      <c r="N29" s="190"/>
      <c r="O29" s="190"/>
      <c r="P29" s="190"/>
      <c r="W29" s="189">
        <f>ROUND(AZ94, 2)</f>
        <v>0</v>
      </c>
      <c r="X29" s="190"/>
      <c r="Y29" s="190"/>
      <c r="Z29" s="190"/>
      <c r="AA29" s="190"/>
      <c r="AB29" s="190"/>
      <c r="AC29" s="190"/>
      <c r="AD29" s="190"/>
      <c r="AE29" s="190"/>
      <c r="AK29" s="189">
        <f>ROUND(AV94, 2)</f>
        <v>0</v>
      </c>
      <c r="AL29" s="190"/>
      <c r="AM29" s="190"/>
      <c r="AN29" s="190"/>
      <c r="AO29" s="190"/>
      <c r="AR29" s="31"/>
    </row>
    <row r="30" spans="1:71" s="3" customFormat="1" ht="14.45" customHeight="1">
      <c r="B30" s="31"/>
      <c r="F30" s="23" t="s">
        <v>33</v>
      </c>
      <c r="L30" s="191">
        <v>0.2</v>
      </c>
      <c r="M30" s="190"/>
      <c r="N30" s="190"/>
      <c r="O30" s="190"/>
      <c r="P30" s="190"/>
      <c r="W30" s="189">
        <f>AK26</f>
        <v>0</v>
      </c>
      <c r="X30" s="190"/>
      <c r="Y30" s="190"/>
      <c r="Z30" s="190"/>
      <c r="AA30" s="190"/>
      <c r="AB30" s="190"/>
      <c r="AC30" s="190"/>
      <c r="AD30" s="190"/>
      <c r="AE30" s="190"/>
      <c r="AK30" s="189">
        <f>W30*0.2</f>
        <v>0</v>
      </c>
      <c r="AL30" s="190"/>
      <c r="AM30" s="190"/>
      <c r="AN30" s="190"/>
      <c r="AO30" s="190"/>
      <c r="AR30" s="31"/>
    </row>
    <row r="31" spans="1:71" s="3" customFormat="1" ht="14.45" hidden="1" customHeight="1">
      <c r="B31" s="31"/>
      <c r="F31" s="23" t="s">
        <v>34</v>
      </c>
      <c r="L31" s="191">
        <v>0.2</v>
      </c>
      <c r="M31" s="190"/>
      <c r="N31" s="190"/>
      <c r="O31" s="190"/>
      <c r="P31" s="190"/>
      <c r="W31" s="189">
        <f>ROUND(BB94, 2)</f>
        <v>0</v>
      </c>
      <c r="X31" s="190"/>
      <c r="Y31" s="190"/>
      <c r="Z31" s="190"/>
      <c r="AA31" s="190"/>
      <c r="AB31" s="190"/>
      <c r="AC31" s="190"/>
      <c r="AD31" s="190"/>
      <c r="AE31" s="190"/>
      <c r="AK31" s="189">
        <v>0</v>
      </c>
      <c r="AL31" s="190"/>
      <c r="AM31" s="190"/>
      <c r="AN31" s="190"/>
      <c r="AO31" s="190"/>
      <c r="AR31" s="31"/>
    </row>
    <row r="32" spans="1:71" s="3" customFormat="1" ht="14.45" hidden="1" customHeight="1">
      <c r="B32" s="31"/>
      <c r="F32" s="23" t="s">
        <v>35</v>
      </c>
      <c r="L32" s="191">
        <v>0.2</v>
      </c>
      <c r="M32" s="190"/>
      <c r="N32" s="190"/>
      <c r="O32" s="190"/>
      <c r="P32" s="190"/>
      <c r="W32" s="189">
        <f>ROUND(BC94, 2)</f>
        <v>0</v>
      </c>
      <c r="X32" s="190"/>
      <c r="Y32" s="190"/>
      <c r="Z32" s="190"/>
      <c r="AA32" s="190"/>
      <c r="AB32" s="190"/>
      <c r="AC32" s="190"/>
      <c r="AD32" s="190"/>
      <c r="AE32" s="190"/>
      <c r="AK32" s="189">
        <v>0</v>
      </c>
      <c r="AL32" s="190"/>
      <c r="AM32" s="190"/>
      <c r="AN32" s="190"/>
      <c r="AO32" s="190"/>
      <c r="AR32" s="31"/>
    </row>
    <row r="33" spans="1:57" s="3" customFormat="1" ht="14.45" hidden="1" customHeight="1">
      <c r="B33" s="31"/>
      <c r="F33" s="23" t="s">
        <v>36</v>
      </c>
      <c r="L33" s="191">
        <v>0</v>
      </c>
      <c r="M33" s="190"/>
      <c r="N33" s="190"/>
      <c r="O33" s="190"/>
      <c r="P33" s="190"/>
      <c r="W33" s="189">
        <f>ROUND(BD94, 2)</f>
        <v>0</v>
      </c>
      <c r="X33" s="190"/>
      <c r="Y33" s="190"/>
      <c r="Z33" s="190"/>
      <c r="AA33" s="190"/>
      <c r="AB33" s="190"/>
      <c r="AC33" s="190"/>
      <c r="AD33" s="190"/>
      <c r="AE33" s="190"/>
      <c r="AK33" s="189">
        <v>0</v>
      </c>
      <c r="AL33" s="190"/>
      <c r="AM33" s="190"/>
      <c r="AN33" s="190"/>
      <c r="AO33" s="190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2"/>
      <c r="D35" s="33" t="s">
        <v>37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38</v>
      </c>
      <c r="U35" s="34"/>
      <c r="V35" s="34"/>
      <c r="W35" s="34"/>
      <c r="X35" s="185" t="s">
        <v>39</v>
      </c>
      <c r="Y35" s="186"/>
      <c r="Z35" s="186"/>
      <c r="AA35" s="186"/>
      <c r="AB35" s="186"/>
      <c r="AC35" s="34"/>
      <c r="AD35" s="34"/>
      <c r="AE35" s="34"/>
      <c r="AF35" s="34"/>
      <c r="AG35" s="34"/>
      <c r="AH35" s="34"/>
      <c r="AI35" s="34"/>
      <c r="AJ35" s="34"/>
      <c r="AK35" s="187">
        <f>SUM(AK26:AK33)</f>
        <v>0</v>
      </c>
      <c r="AL35" s="186"/>
      <c r="AM35" s="186"/>
      <c r="AN35" s="186"/>
      <c r="AO35" s="188"/>
      <c r="AP35" s="32"/>
      <c r="AQ35" s="32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6"/>
      <c r="D49" s="37" t="s">
        <v>40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41</v>
      </c>
      <c r="AI49" s="38"/>
      <c r="AJ49" s="38"/>
      <c r="AK49" s="38"/>
      <c r="AL49" s="38"/>
      <c r="AM49" s="38"/>
      <c r="AN49" s="38"/>
      <c r="AO49" s="38"/>
      <c r="AR49" s="36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39" t="s">
        <v>42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43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42</v>
      </c>
      <c r="AI60" s="29"/>
      <c r="AJ60" s="29"/>
      <c r="AK60" s="29"/>
      <c r="AL60" s="29"/>
      <c r="AM60" s="39" t="s">
        <v>43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37" t="s">
        <v>44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45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39" t="s">
        <v>42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43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42</v>
      </c>
      <c r="AI75" s="29"/>
      <c r="AJ75" s="29"/>
      <c r="AK75" s="29"/>
      <c r="AL75" s="29"/>
      <c r="AM75" s="39" t="s">
        <v>43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0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0" s="2" customFormat="1" ht="24.95" customHeight="1">
      <c r="A82" s="26"/>
      <c r="B82" s="27"/>
      <c r="C82" s="18" t="s">
        <v>46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0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0" s="4" customFormat="1" ht="12" customHeight="1">
      <c r="B84" s="45"/>
      <c r="C84" s="23" t="s">
        <v>11</v>
      </c>
      <c r="AR84" s="45"/>
    </row>
    <row r="85" spans="1:90" s="5" customFormat="1" ht="36.950000000000003" customHeight="1">
      <c r="B85" s="46"/>
      <c r="C85" s="47" t="s">
        <v>13</v>
      </c>
      <c r="L85" s="210" t="str">
        <f>K6</f>
        <v>Ohradený priestor pre výcvik psov</v>
      </c>
      <c r="M85" s="211"/>
      <c r="N85" s="211"/>
      <c r="O85" s="211"/>
      <c r="P85" s="211"/>
      <c r="Q85" s="211"/>
      <c r="R85" s="211"/>
      <c r="S85" s="211"/>
      <c r="T85" s="211"/>
      <c r="U85" s="211"/>
      <c r="V85" s="211"/>
      <c r="W85" s="211"/>
      <c r="X85" s="211"/>
      <c r="Y85" s="211"/>
      <c r="Z85" s="211"/>
      <c r="AA85" s="211"/>
      <c r="AB85" s="211"/>
      <c r="AC85" s="211"/>
      <c r="AD85" s="211"/>
      <c r="AE85" s="211"/>
      <c r="AF85" s="211"/>
      <c r="AG85" s="211"/>
      <c r="AH85" s="211"/>
      <c r="AI85" s="211"/>
      <c r="AJ85" s="211"/>
      <c r="AK85" s="211"/>
      <c r="AL85" s="211"/>
      <c r="AM85" s="211"/>
      <c r="AN85" s="211"/>
      <c r="AO85" s="211"/>
      <c r="AR85" s="46"/>
    </row>
    <row r="86" spans="1:90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0" s="2" customFormat="1" ht="12" customHeight="1">
      <c r="A87" s="26"/>
      <c r="B87" s="27"/>
      <c r="C87" s="23" t="s">
        <v>16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 xml:space="preserve"> 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18</v>
      </c>
      <c r="AJ87" s="26"/>
      <c r="AK87" s="26"/>
      <c r="AL87" s="26"/>
      <c r="AM87" s="212" t="str">
        <f>IF(AN8= "","",AN8)</f>
        <v/>
      </c>
      <c r="AN87" s="212"/>
      <c r="AO87" s="26"/>
      <c r="AP87" s="26"/>
      <c r="AQ87" s="26"/>
      <c r="AR87" s="27"/>
      <c r="BE87" s="26"/>
    </row>
    <row r="88" spans="1:90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0" s="2" customFormat="1" ht="15.2" customHeight="1">
      <c r="A89" s="26"/>
      <c r="B89" s="27"/>
      <c r="C89" s="23" t="s">
        <v>19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 xml:space="preserve"> 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23</v>
      </c>
      <c r="AJ89" s="26"/>
      <c r="AK89" s="26"/>
      <c r="AL89" s="26"/>
      <c r="AM89" s="213" t="str">
        <f>IF(E17="","",E17)</f>
        <v xml:space="preserve"> </v>
      </c>
      <c r="AN89" s="214"/>
      <c r="AO89" s="214"/>
      <c r="AP89" s="214"/>
      <c r="AQ89" s="26"/>
      <c r="AR89" s="27"/>
      <c r="AS89" s="215" t="s">
        <v>47</v>
      </c>
      <c r="AT89" s="216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0" s="2" customFormat="1" ht="15.2" customHeight="1">
      <c r="A90" s="26"/>
      <c r="B90" s="27"/>
      <c r="C90" s="23" t="s">
        <v>22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25</v>
      </c>
      <c r="AJ90" s="26"/>
      <c r="AK90" s="26"/>
      <c r="AL90" s="26"/>
      <c r="AM90" s="213" t="str">
        <f>IF(E20="","",E20)</f>
        <v xml:space="preserve"> </v>
      </c>
      <c r="AN90" s="214"/>
      <c r="AO90" s="214"/>
      <c r="AP90" s="214"/>
      <c r="AQ90" s="26"/>
      <c r="AR90" s="27"/>
      <c r="AS90" s="217"/>
      <c r="AT90" s="218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0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217"/>
      <c r="AT91" s="218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0" s="2" customFormat="1" ht="29.25" customHeight="1">
      <c r="A92" s="26"/>
      <c r="B92" s="27"/>
      <c r="C92" s="200" t="s">
        <v>48</v>
      </c>
      <c r="D92" s="201"/>
      <c r="E92" s="201"/>
      <c r="F92" s="201"/>
      <c r="G92" s="201"/>
      <c r="H92" s="54"/>
      <c r="I92" s="202" t="s">
        <v>49</v>
      </c>
      <c r="J92" s="201"/>
      <c r="K92" s="201"/>
      <c r="L92" s="201"/>
      <c r="M92" s="201"/>
      <c r="N92" s="201"/>
      <c r="O92" s="201"/>
      <c r="P92" s="201"/>
      <c r="Q92" s="201"/>
      <c r="R92" s="201"/>
      <c r="S92" s="201"/>
      <c r="T92" s="201"/>
      <c r="U92" s="201"/>
      <c r="V92" s="201"/>
      <c r="W92" s="201"/>
      <c r="X92" s="201"/>
      <c r="Y92" s="201"/>
      <c r="Z92" s="201"/>
      <c r="AA92" s="201"/>
      <c r="AB92" s="201"/>
      <c r="AC92" s="201"/>
      <c r="AD92" s="201"/>
      <c r="AE92" s="201"/>
      <c r="AF92" s="201"/>
      <c r="AG92" s="203" t="s">
        <v>50</v>
      </c>
      <c r="AH92" s="201"/>
      <c r="AI92" s="201"/>
      <c r="AJ92" s="201"/>
      <c r="AK92" s="201"/>
      <c r="AL92" s="201"/>
      <c r="AM92" s="201"/>
      <c r="AN92" s="202" t="s">
        <v>51</v>
      </c>
      <c r="AO92" s="201"/>
      <c r="AP92" s="204"/>
      <c r="AQ92" s="55" t="s">
        <v>52</v>
      </c>
      <c r="AR92" s="27"/>
      <c r="AS92" s="56" t="s">
        <v>53</v>
      </c>
      <c r="AT92" s="57" t="s">
        <v>54</v>
      </c>
      <c r="AU92" s="57" t="s">
        <v>55</v>
      </c>
      <c r="AV92" s="57" t="s">
        <v>56</v>
      </c>
      <c r="AW92" s="57" t="s">
        <v>57</v>
      </c>
      <c r="AX92" s="57" t="s">
        <v>58</v>
      </c>
      <c r="AY92" s="57" t="s">
        <v>59</v>
      </c>
      <c r="AZ92" s="57" t="s">
        <v>60</v>
      </c>
      <c r="BA92" s="57" t="s">
        <v>61</v>
      </c>
      <c r="BB92" s="57" t="s">
        <v>62</v>
      </c>
      <c r="BC92" s="57" t="s">
        <v>63</v>
      </c>
      <c r="BD92" s="58" t="s">
        <v>64</v>
      </c>
      <c r="BE92" s="26"/>
    </row>
    <row r="93" spans="1:90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0" s="6" customFormat="1" ht="32.450000000000003" customHeight="1">
      <c r="B94" s="62"/>
      <c r="C94" s="63" t="s">
        <v>65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08">
        <f>AG95</f>
        <v>0</v>
      </c>
      <c r="AH94" s="208"/>
      <c r="AI94" s="208"/>
      <c r="AJ94" s="208"/>
      <c r="AK94" s="208"/>
      <c r="AL94" s="208"/>
      <c r="AM94" s="208"/>
      <c r="AN94" s="209">
        <f>AN95</f>
        <v>0</v>
      </c>
      <c r="AO94" s="209"/>
      <c r="AP94" s="209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150.11266000000001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66</v>
      </c>
      <c r="BT94" s="71" t="s">
        <v>67</v>
      </c>
      <c r="BV94" s="71" t="s">
        <v>68</v>
      </c>
      <c r="BW94" s="71" t="s">
        <v>4</v>
      </c>
      <c r="BX94" s="71" t="s">
        <v>69</v>
      </c>
      <c r="CL94" s="71" t="s">
        <v>1</v>
      </c>
    </row>
    <row r="95" spans="1:90" s="7" customFormat="1" ht="16.5" customHeight="1">
      <c r="A95" s="72" t="s">
        <v>70</v>
      </c>
      <c r="B95" s="73"/>
      <c r="C95" s="74"/>
      <c r="D95" s="207" t="s">
        <v>12</v>
      </c>
      <c r="E95" s="207"/>
      <c r="F95" s="207"/>
      <c r="G95" s="207"/>
      <c r="H95" s="207"/>
      <c r="I95" s="75"/>
      <c r="J95" s="207" t="s">
        <v>185</v>
      </c>
      <c r="K95" s="207"/>
      <c r="L95" s="207"/>
      <c r="M95" s="207"/>
      <c r="N95" s="207"/>
      <c r="O95" s="207"/>
      <c r="P95" s="207"/>
      <c r="Q95" s="207"/>
      <c r="R95" s="207"/>
      <c r="S95" s="207"/>
      <c r="T95" s="207"/>
      <c r="U95" s="207"/>
      <c r="V95" s="207"/>
      <c r="W95" s="207"/>
      <c r="X95" s="207"/>
      <c r="Y95" s="207"/>
      <c r="Z95" s="207"/>
      <c r="AA95" s="207"/>
      <c r="AB95" s="207"/>
      <c r="AC95" s="207"/>
      <c r="AD95" s="207"/>
      <c r="AE95" s="207"/>
      <c r="AF95" s="207"/>
      <c r="AG95" s="205">
        <f>Rozpočet!J28</f>
        <v>0</v>
      </c>
      <c r="AH95" s="206"/>
      <c r="AI95" s="206"/>
      <c r="AJ95" s="206"/>
      <c r="AK95" s="206"/>
      <c r="AL95" s="206"/>
      <c r="AM95" s="206"/>
      <c r="AN95" s="205">
        <f>AG95*1.2</f>
        <v>0</v>
      </c>
      <c r="AO95" s="206"/>
      <c r="AP95" s="206"/>
      <c r="AQ95" s="76" t="s">
        <v>71</v>
      </c>
      <c r="AR95" s="73"/>
      <c r="AS95" s="77">
        <v>0</v>
      </c>
      <c r="AT95" s="78">
        <f>ROUND(SUM(AV95:AW95),2)</f>
        <v>0</v>
      </c>
      <c r="AU95" s="79">
        <f>Rozpočet!P119</f>
        <v>150.1126648</v>
      </c>
      <c r="AV95" s="78">
        <f>Rozpočet!J31</f>
        <v>0</v>
      </c>
      <c r="AW95" s="78">
        <f>Rozpočet!J32</f>
        <v>0</v>
      </c>
      <c r="AX95" s="78">
        <f>Rozpočet!J33</f>
        <v>0</v>
      </c>
      <c r="AY95" s="78">
        <f>Rozpočet!J34</f>
        <v>0</v>
      </c>
      <c r="AZ95" s="78">
        <f>Rozpočet!F31</f>
        <v>0</v>
      </c>
      <c r="BA95" s="78">
        <f>Rozpočet!F32</f>
        <v>0</v>
      </c>
      <c r="BB95" s="78">
        <f>Rozpočet!F33</f>
        <v>0</v>
      </c>
      <c r="BC95" s="78">
        <f>Rozpočet!F34</f>
        <v>0</v>
      </c>
      <c r="BD95" s="80">
        <f>Rozpočet!F35</f>
        <v>0</v>
      </c>
      <c r="BT95" s="81" t="s">
        <v>72</v>
      </c>
      <c r="BU95" s="81" t="s">
        <v>73</v>
      </c>
      <c r="BV95" s="81" t="s">
        <v>68</v>
      </c>
      <c r="BW95" s="81" t="s">
        <v>4</v>
      </c>
      <c r="BX95" s="81" t="s">
        <v>69</v>
      </c>
      <c r="CL95" s="81" t="s">
        <v>1</v>
      </c>
    </row>
    <row r="96" spans="1:90" s="2" customFormat="1" ht="30" customHeight="1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s="2" customFormat="1" ht="6.95" customHeight="1">
      <c r="A97" s="26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</sheetData>
  <mergeCells count="40"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K5:AO5"/>
    <mergeCell ref="K6:AO6"/>
    <mergeCell ref="AR2:BE2"/>
    <mergeCell ref="E23:AN23"/>
    <mergeCell ref="AK26:AO26"/>
    <mergeCell ref="L28:P28"/>
    <mergeCell ref="W28:AE28"/>
    <mergeCell ref="AK28:AO28"/>
    <mergeCell ref="AK29:AO29"/>
    <mergeCell ref="L29:P29"/>
    <mergeCell ref="X35:AB35"/>
    <mergeCell ref="AK35:AO35"/>
    <mergeCell ref="AK33:AO33"/>
    <mergeCell ref="L33:P33"/>
    <mergeCell ref="W29:AE29"/>
    <mergeCell ref="W32:AE32"/>
    <mergeCell ref="W30:AE30"/>
    <mergeCell ref="W31:AE31"/>
    <mergeCell ref="W33:AE33"/>
    <mergeCell ref="AK30:AO30"/>
    <mergeCell ref="L30:P30"/>
    <mergeCell ref="AK31:AO31"/>
    <mergeCell ref="L31:P31"/>
    <mergeCell ref="AK32:AO32"/>
    <mergeCell ref="L32:P32"/>
  </mergeCells>
  <hyperlinks>
    <hyperlink ref="A95" location="'2 - Oplotenie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ignoredErrors>
    <ignoredError sqref="D9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50"/>
  <sheetViews>
    <sheetView showGridLines="0" tabSelected="1" topLeftCell="A162" workbookViewId="0">
      <selection activeCell="G13" sqref="G13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2"/>
    </row>
    <row r="2" spans="1:46" s="1" customFormat="1" ht="36.950000000000003" customHeight="1">
      <c r="L2" s="196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4" t="s">
        <v>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67</v>
      </c>
    </row>
    <row r="4" spans="1:46" s="1" customFormat="1" ht="24.95" customHeight="1">
      <c r="B4" s="17"/>
      <c r="D4" s="18" t="s">
        <v>74</v>
      </c>
      <c r="L4" s="17"/>
      <c r="M4" s="83" t="s">
        <v>9</v>
      </c>
      <c r="AT4" s="14" t="s">
        <v>3</v>
      </c>
    </row>
    <row r="5" spans="1:46" s="1" customFormat="1" ht="6.95" customHeight="1">
      <c r="B5" s="17"/>
      <c r="L5" s="17"/>
    </row>
    <row r="6" spans="1:46" s="2" customFormat="1" ht="12" customHeight="1">
      <c r="A6" s="26"/>
      <c r="B6" s="27"/>
      <c r="C6" s="26"/>
      <c r="D6" s="23" t="s">
        <v>13</v>
      </c>
      <c r="E6" s="26"/>
      <c r="F6" s="26"/>
      <c r="G6" s="26"/>
      <c r="H6" s="26"/>
      <c r="I6" s="26"/>
      <c r="J6" s="26"/>
      <c r="K6" s="26"/>
      <c r="L6" s="3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</row>
    <row r="7" spans="1:46" s="2" customFormat="1" ht="16.5" customHeight="1">
      <c r="A7" s="26"/>
      <c r="B7" s="27"/>
      <c r="C7" s="26"/>
      <c r="D7" s="26"/>
      <c r="E7" s="210" t="s">
        <v>157</v>
      </c>
      <c r="F7" s="219"/>
      <c r="G7" s="219"/>
      <c r="H7" s="219"/>
      <c r="I7" s="26"/>
      <c r="J7" s="26"/>
      <c r="K7" s="26"/>
      <c r="L7" s="3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46" s="2" customFormat="1">
      <c r="A8" s="26"/>
      <c r="B8" s="27"/>
      <c r="C8" s="26"/>
      <c r="D8" s="26"/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2" customHeight="1">
      <c r="A9" s="26"/>
      <c r="B9" s="27"/>
      <c r="C9" s="26"/>
      <c r="D9" s="23" t="s">
        <v>14</v>
      </c>
      <c r="E9" s="26"/>
      <c r="F9" s="21" t="s">
        <v>1</v>
      </c>
      <c r="G9" s="26"/>
      <c r="H9" s="26"/>
      <c r="I9" s="23" t="s">
        <v>15</v>
      </c>
      <c r="J9" s="21" t="s">
        <v>1</v>
      </c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16</v>
      </c>
      <c r="E10" s="26"/>
      <c r="F10" s="21" t="s">
        <v>17</v>
      </c>
      <c r="G10" s="26"/>
      <c r="H10" s="26"/>
      <c r="I10" s="23" t="s">
        <v>18</v>
      </c>
      <c r="J10" s="49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0.9" customHeight="1">
      <c r="A11" s="26"/>
      <c r="B11" s="27"/>
      <c r="C11" s="26"/>
      <c r="D11" s="26"/>
      <c r="E11" s="26"/>
      <c r="F11" s="26"/>
      <c r="G11" s="26"/>
      <c r="H11" s="26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19</v>
      </c>
      <c r="E12" s="26"/>
      <c r="F12" s="26"/>
      <c r="G12" s="26"/>
      <c r="H12" s="26"/>
      <c r="I12" s="23" t="s">
        <v>20</v>
      </c>
      <c r="J12" s="21" t="str">
        <f>IF('Rekapitulácia stavby'!AN10="","",'Rekapitulácia stavby'!AN10)</f>
        <v/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8" customHeight="1">
      <c r="A13" s="26"/>
      <c r="B13" s="27"/>
      <c r="C13" s="26"/>
      <c r="D13" s="26"/>
      <c r="E13" s="21" t="str">
        <f>IF('Rekapitulácia stavby'!E11="","",'Rekapitulácia stavby'!E11)</f>
        <v xml:space="preserve"> </v>
      </c>
      <c r="F13" s="26"/>
      <c r="G13" s="26"/>
      <c r="H13" s="26"/>
      <c r="I13" s="23" t="s">
        <v>21</v>
      </c>
      <c r="J13" s="21" t="str">
        <f>IF('Rekapitulácia stavby'!AN11="","",'Rekapitulácia stavby'!AN11)</f>
        <v/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6.95" customHeigh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22</v>
      </c>
      <c r="E15" s="26"/>
      <c r="F15" s="26"/>
      <c r="G15" s="26"/>
      <c r="H15" s="26"/>
      <c r="I15" s="23" t="s">
        <v>20</v>
      </c>
      <c r="J15" s="21" t="str">
        <f>'Rekapitulácia stavby'!AN13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8" customHeight="1">
      <c r="A16" s="26"/>
      <c r="B16" s="27"/>
      <c r="C16" s="26"/>
      <c r="D16" s="26"/>
      <c r="E16" s="193" t="str">
        <f>'Rekapitulácia stavby'!E14</f>
        <v xml:space="preserve"> </v>
      </c>
      <c r="F16" s="193"/>
      <c r="G16" s="193"/>
      <c r="H16" s="193"/>
      <c r="I16" s="23" t="s">
        <v>21</v>
      </c>
      <c r="J16" s="21" t="str">
        <f>'Rekapitulácia stavby'!AN14</f>
        <v/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6.95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>
      <c r="A18" s="26"/>
      <c r="B18" s="27"/>
      <c r="C18" s="26"/>
      <c r="D18" s="23" t="s">
        <v>23</v>
      </c>
      <c r="E18" s="26"/>
      <c r="F18" s="26"/>
      <c r="G18" s="26"/>
      <c r="H18" s="26"/>
      <c r="I18" s="23" t="s">
        <v>20</v>
      </c>
      <c r="J18" s="21" t="str">
        <f>IF('Rekapitulácia stavby'!AN16="","",'Rekapitulácia stavby'!AN16)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>
      <c r="A19" s="26"/>
      <c r="B19" s="27"/>
      <c r="C19" s="26"/>
      <c r="D19" s="26"/>
      <c r="E19" s="21" t="str">
        <f>IF('Rekapitulácia stavby'!E17="","",'Rekapitulácia stavby'!E17)</f>
        <v xml:space="preserve"> </v>
      </c>
      <c r="F19" s="26"/>
      <c r="G19" s="26"/>
      <c r="H19" s="26"/>
      <c r="I19" s="23" t="s">
        <v>21</v>
      </c>
      <c r="J19" s="21" t="str">
        <f>IF('Rekapitulácia stavby'!AN17="","",'Rekapitulácia stavby'!AN17)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>
      <c r="A21" s="26"/>
      <c r="B21" s="27"/>
      <c r="C21" s="26"/>
      <c r="D21" s="23" t="s">
        <v>25</v>
      </c>
      <c r="E21" s="26"/>
      <c r="F21" s="26"/>
      <c r="G21" s="26"/>
      <c r="H21" s="26"/>
      <c r="I21" s="23" t="s">
        <v>20</v>
      </c>
      <c r="J21" s="21" t="str">
        <f>IF('Rekapitulácia stavby'!AN19="","",'Rekapitulácia stavby'!AN19)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>
      <c r="A22" s="26"/>
      <c r="B22" s="27"/>
      <c r="C22" s="26"/>
      <c r="D22" s="26"/>
      <c r="E22" s="21" t="str">
        <f>IF('Rekapitulácia stavby'!E20="","",'Rekapitulácia stavby'!E20)</f>
        <v xml:space="preserve"> </v>
      </c>
      <c r="F22" s="26"/>
      <c r="G22" s="26"/>
      <c r="H22" s="26"/>
      <c r="I22" s="23" t="s">
        <v>21</v>
      </c>
      <c r="J22" s="21" t="str">
        <f>IF('Rekapitulácia stavby'!AN20="","",'Rekapitulácia stavby'!AN20)</f>
        <v/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>
      <c r="A24" s="26"/>
      <c r="B24" s="27"/>
      <c r="C24" s="26"/>
      <c r="D24" s="23" t="s">
        <v>26</v>
      </c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8" customFormat="1" ht="16.5" customHeight="1">
      <c r="A25" s="84"/>
      <c r="B25" s="85"/>
      <c r="C25" s="84"/>
      <c r="D25" s="84"/>
      <c r="E25" s="197" t="s">
        <v>1</v>
      </c>
      <c r="F25" s="197"/>
      <c r="G25" s="197"/>
      <c r="H25" s="197"/>
      <c r="I25" s="84"/>
      <c r="J25" s="84"/>
      <c r="K25" s="84"/>
      <c r="L25" s="86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</row>
    <row r="26" spans="1:31" s="2" customFormat="1" ht="6.95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60"/>
      <c r="E27" s="60"/>
      <c r="F27" s="60"/>
      <c r="G27" s="60"/>
      <c r="H27" s="60"/>
      <c r="I27" s="60"/>
      <c r="J27" s="60"/>
      <c r="K27" s="60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25.35" customHeight="1">
      <c r="A28" s="26"/>
      <c r="B28" s="27"/>
      <c r="C28" s="26"/>
      <c r="D28" s="87" t="s">
        <v>27</v>
      </c>
      <c r="E28" s="26"/>
      <c r="F28" s="26"/>
      <c r="G28" s="26"/>
      <c r="H28" s="26"/>
      <c r="I28" s="26"/>
      <c r="J28" s="65">
        <f>ROUND(J119, 2)</f>
        <v>0</v>
      </c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4.45" customHeight="1">
      <c r="A30" s="26"/>
      <c r="B30" s="27"/>
      <c r="C30" s="26"/>
      <c r="D30" s="26"/>
      <c r="E30" s="26"/>
      <c r="F30" s="30" t="s">
        <v>29</v>
      </c>
      <c r="G30" s="26"/>
      <c r="H30" s="26"/>
      <c r="I30" s="30" t="s">
        <v>28</v>
      </c>
      <c r="J30" s="30" t="s">
        <v>30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14.45" customHeight="1">
      <c r="A31" s="26"/>
      <c r="B31" s="27"/>
      <c r="C31" s="26"/>
      <c r="D31" s="88" t="s">
        <v>31</v>
      </c>
      <c r="E31" s="23" t="s">
        <v>32</v>
      </c>
      <c r="F31" s="89">
        <f>ROUND((SUM(BE119:BE149)),  2)</f>
        <v>0</v>
      </c>
      <c r="G31" s="26"/>
      <c r="H31" s="26"/>
      <c r="I31" s="90">
        <v>0.2</v>
      </c>
      <c r="J31" s="89">
        <f>ROUND(((SUM(BE119:BE149))*I31),  2)</f>
        <v>0</v>
      </c>
      <c r="K31" s="26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3" t="s">
        <v>33</v>
      </c>
      <c r="F32" s="89">
        <f>J28</f>
        <v>0</v>
      </c>
      <c r="G32" s="26"/>
      <c r="H32" s="26"/>
      <c r="I32" s="90">
        <v>0.2</v>
      </c>
      <c r="J32" s="89">
        <f>F32*0.2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hidden="1" customHeight="1">
      <c r="A33" s="26"/>
      <c r="B33" s="27"/>
      <c r="C33" s="26"/>
      <c r="D33" s="26"/>
      <c r="E33" s="23" t="s">
        <v>34</v>
      </c>
      <c r="F33" s="89">
        <f>ROUND((SUM(BG119:BG149)),  2)</f>
        <v>0</v>
      </c>
      <c r="G33" s="26"/>
      <c r="H33" s="26"/>
      <c r="I33" s="90">
        <v>0.2</v>
      </c>
      <c r="J33" s="89">
        <f>0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hidden="1" customHeight="1">
      <c r="A34" s="26"/>
      <c r="B34" s="27"/>
      <c r="C34" s="26"/>
      <c r="D34" s="26"/>
      <c r="E34" s="23" t="s">
        <v>35</v>
      </c>
      <c r="F34" s="89">
        <f>ROUND((SUM(BH119:BH149)),  2)</f>
        <v>0</v>
      </c>
      <c r="G34" s="26"/>
      <c r="H34" s="26"/>
      <c r="I34" s="90">
        <v>0.2</v>
      </c>
      <c r="J34" s="89">
        <f>0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36</v>
      </c>
      <c r="F35" s="89">
        <f>ROUND((SUM(BI119:BI149)),  2)</f>
        <v>0</v>
      </c>
      <c r="G35" s="26"/>
      <c r="H35" s="26"/>
      <c r="I35" s="90">
        <v>0</v>
      </c>
      <c r="J35" s="89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25.35" customHeight="1">
      <c r="A37" s="26"/>
      <c r="B37" s="27"/>
      <c r="C37" s="91"/>
      <c r="D37" s="92" t="s">
        <v>37</v>
      </c>
      <c r="E37" s="54"/>
      <c r="F37" s="54"/>
      <c r="G37" s="93" t="s">
        <v>38</v>
      </c>
      <c r="H37" s="94" t="s">
        <v>39</v>
      </c>
      <c r="I37" s="54"/>
      <c r="J37" s="95">
        <f>SUM(J28:J35)</f>
        <v>0</v>
      </c>
      <c r="K37" s="9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1" customFormat="1" ht="14.45" customHeight="1">
      <c r="B39" s="17"/>
      <c r="L39" s="17"/>
    </row>
    <row r="40" spans="1:31" s="1" customFormat="1" ht="14.45" customHeight="1">
      <c r="B40" s="17"/>
      <c r="L40" s="17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40</v>
      </c>
      <c r="E50" s="38"/>
      <c r="F50" s="38"/>
      <c r="G50" s="37" t="s">
        <v>41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42</v>
      </c>
      <c r="E61" s="29"/>
      <c r="F61" s="97" t="s">
        <v>43</v>
      </c>
      <c r="G61" s="39" t="s">
        <v>42</v>
      </c>
      <c r="H61" s="29"/>
      <c r="I61" s="29"/>
      <c r="J61" s="98" t="s">
        <v>43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44</v>
      </c>
      <c r="E65" s="40"/>
      <c r="F65" s="40"/>
      <c r="G65" s="37" t="s">
        <v>45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42</v>
      </c>
      <c r="E76" s="29"/>
      <c r="F76" s="97" t="s">
        <v>43</v>
      </c>
      <c r="G76" s="39" t="s">
        <v>42</v>
      </c>
      <c r="H76" s="29"/>
      <c r="I76" s="29"/>
      <c r="J76" s="98" t="s">
        <v>43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75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10" t="s">
        <v>157</v>
      </c>
      <c r="F85" s="219"/>
      <c r="G85" s="219"/>
      <c r="H85" s="219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2" customHeight="1">
      <c r="A87" s="26"/>
      <c r="B87" s="27"/>
      <c r="C87" s="23" t="s">
        <v>16</v>
      </c>
      <c r="D87" s="26"/>
      <c r="E87" s="26"/>
      <c r="F87" s="21" t="str">
        <f>F10</f>
        <v xml:space="preserve"> </v>
      </c>
      <c r="G87" s="26"/>
      <c r="H87" s="26"/>
      <c r="I87" s="23" t="s">
        <v>18</v>
      </c>
      <c r="J87" s="49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5.2" customHeight="1">
      <c r="A89" s="26"/>
      <c r="B89" s="27"/>
      <c r="C89" s="23" t="s">
        <v>19</v>
      </c>
      <c r="D89" s="26"/>
      <c r="E89" s="26"/>
      <c r="F89" s="21" t="str">
        <f>E13</f>
        <v xml:space="preserve"> </v>
      </c>
      <c r="G89" s="26"/>
      <c r="H89" s="26"/>
      <c r="I89" s="23" t="s">
        <v>23</v>
      </c>
      <c r="J89" s="24" t="str">
        <f>E19</f>
        <v xml:space="preserve"> 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15.2" customHeight="1">
      <c r="A90" s="26"/>
      <c r="B90" s="27"/>
      <c r="C90" s="23" t="s">
        <v>22</v>
      </c>
      <c r="D90" s="26"/>
      <c r="E90" s="26"/>
      <c r="F90" s="21" t="str">
        <f>IF(E16="","",E16)</f>
        <v xml:space="preserve"> </v>
      </c>
      <c r="G90" s="26"/>
      <c r="H90" s="26"/>
      <c r="I90" s="23" t="s">
        <v>25</v>
      </c>
      <c r="J90" s="24" t="str">
        <f>E22</f>
        <v xml:space="preserve"> </v>
      </c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0.35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29.25" customHeight="1">
      <c r="A92" s="26"/>
      <c r="B92" s="27"/>
      <c r="C92" s="99" t="s">
        <v>76</v>
      </c>
      <c r="D92" s="91"/>
      <c r="E92" s="91"/>
      <c r="F92" s="91"/>
      <c r="G92" s="91"/>
      <c r="H92" s="91"/>
      <c r="I92" s="91"/>
      <c r="J92" s="100" t="s">
        <v>77</v>
      </c>
      <c r="K92" s="91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2.9" customHeight="1">
      <c r="A94" s="26"/>
      <c r="B94" s="27"/>
      <c r="C94" s="101" t="s">
        <v>78</v>
      </c>
      <c r="D94" s="26"/>
      <c r="E94" s="26"/>
      <c r="F94" s="26"/>
      <c r="G94" s="26"/>
      <c r="H94" s="26"/>
      <c r="I94" s="26"/>
      <c r="J94" s="65">
        <f>J119</f>
        <v>0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U94" s="14" t="s">
        <v>79</v>
      </c>
    </row>
    <row r="95" spans="1:47" s="9" customFormat="1" ht="24.95" customHeight="1">
      <c r="B95" s="102"/>
      <c r="D95" s="103" t="s">
        <v>80</v>
      </c>
      <c r="E95" s="104"/>
      <c r="F95" s="104"/>
      <c r="G95" s="104"/>
      <c r="H95" s="104"/>
      <c r="I95" s="104"/>
      <c r="J95" s="105">
        <f>J120</f>
        <v>0</v>
      </c>
      <c r="L95" s="102"/>
    </row>
    <row r="96" spans="1:47" s="10" customFormat="1" ht="19.899999999999999" customHeight="1">
      <c r="B96" s="106"/>
      <c r="D96" s="107" t="s">
        <v>81</v>
      </c>
      <c r="E96" s="108"/>
      <c r="F96" s="108"/>
      <c r="G96" s="108"/>
      <c r="H96" s="108"/>
      <c r="I96" s="108"/>
      <c r="J96" s="109">
        <f>J121</f>
        <v>0</v>
      </c>
      <c r="L96" s="106"/>
    </row>
    <row r="97" spans="1:31" s="10" customFormat="1" ht="19.899999999999999" customHeight="1">
      <c r="B97" s="106"/>
      <c r="D97" s="107" t="s">
        <v>82</v>
      </c>
      <c r="E97" s="108"/>
      <c r="F97" s="108"/>
      <c r="G97" s="108"/>
      <c r="H97" s="108"/>
      <c r="I97" s="108"/>
      <c r="J97" s="109">
        <f>J130</f>
        <v>0</v>
      </c>
      <c r="L97" s="106"/>
    </row>
    <row r="98" spans="1:31" s="10" customFormat="1" ht="19.899999999999999" customHeight="1">
      <c r="B98" s="106"/>
      <c r="D98" s="107" t="s">
        <v>184</v>
      </c>
      <c r="E98" s="107"/>
      <c r="F98" s="108"/>
      <c r="G98" s="108"/>
      <c r="H98" s="108"/>
      <c r="I98" s="108"/>
      <c r="J98" s="109">
        <f>J134</f>
        <v>0</v>
      </c>
      <c r="L98" s="106"/>
    </row>
    <row r="99" spans="1:31" s="10" customFormat="1" ht="19.899999999999999" customHeight="1">
      <c r="B99" s="106"/>
      <c r="D99" s="107" t="s">
        <v>83</v>
      </c>
      <c r="E99" s="108"/>
      <c r="F99" s="108"/>
      <c r="G99" s="108"/>
      <c r="H99" s="108"/>
      <c r="I99" s="108"/>
      <c r="J99" s="109">
        <f>J138</f>
        <v>0</v>
      </c>
      <c r="L99" s="106"/>
    </row>
    <row r="100" spans="1:31" s="9" customFormat="1" ht="24.95" customHeight="1">
      <c r="B100" s="102"/>
      <c r="D100" s="103" t="s">
        <v>84</v>
      </c>
      <c r="E100" s="104"/>
      <c r="F100" s="104"/>
      <c r="G100" s="104"/>
      <c r="H100" s="104"/>
      <c r="I100" s="104"/>
      <c r="J100" s="105">
        <f>J140</f>
        <v>0</v>
      </c>
      <c r="L100" s="102"/>
    </row>
    <row r="101" spans="1:31" s="10" customFormat="1" ht="19.899999999999999" customHeight="1">
      <c r="B101" s="106"/>
      <c r="D101" s="107" t="s">
        <v>85</v>
      </c>
      <c r="E101" s="108"/>
      <c r="F101" s="108"/>
      <c r="G101" s="108"/>
      <c r="H101" s="108"/>
      <c r="I101" s="108"/>
      <c r="J101" s="109">
        <f>J141</f>
        <v>0</v>
      </c>
      <c r="L101" s="106"/>
    </row>
    <row r="102" spans="1:31" s="2" customFormat="1" ht="21.75" customHeight="1">
      <c r="A102" s="26"/>
      <c r="B102" s="27"/>
      <c r="C102" s="26"/>
      <c r="D102" s="26"/>
      <c r="E102" s="26"/>
      <c r="F102" s="26"/>
      <c r="G102" s="26"/>
      <c r="H102" s="26"/>
      <c r="I102" s="26"/>
      <c r="J102" s="26"/>
      <c r="K102" s="26"/>
      <c r="L102" s="3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31" s="2" customFormat="1" ht="6.95" customHeight="1">
      <c r="A103" s="26"/>
      <c r="B103" s="41"/>
      <c r="C103" s="42"/>
      <c r="D103" s="42"/>
      <c r="E103" s="42"/>
      <c r="F103" s="42"/>
      <c r="G103" s="42"/>
      <c r="H103" s="42"/>
      <c r="I103" s="42"/>
      <c r="J103" s="42"/>
      <c r="K103" s="42"/>
      <c r="L103" s="3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7" spans="1:31" s="2" customFormat="1" ht="6.95" customHeight="1">
      <c r="A107" s="26"/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24.95" customHeight="1">
      <c r="A108" s="26"/>
      <c r="B108" s="27"/>
      <c r="C108" s="18" t="s">
        <v>86</v>
      </c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6.95" customHeight="1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2" customHeight="1">
      <c r="A110" s="26"/>
      <c r="B110" s="27"/>
      <c r="C110" s="23" t="s">
        <v>13</v>
      </c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6.5" customHeight="1">
      <c r="A111" s="26"/>
      <c r="B111" s="27"/>
      <c r="C111" s="26"/>
      <c r="D111" s="26"/>
      <c r="E111" s="210" t="s">
        <v>157</v>
      </c>
      <c r="F111" s="219"/>
      <c r="G111" s="219"/>
      <c r="H111" s="219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6.95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2" customHeight="1">
      <c r="A113" s="26"/>
      <c r="B113" s="27"/>
      <c r="C113" s="23" t="s">
        <v>16</v>
      </c>
      <c r="D113" s="26"/>
      <c r="E113" s="26"/>
      <c r="F113" s="21" t="str">
        <f>F10</f>
        <v xml:space="preserve"> </v>
      </c>
      <c r="G113" s="26"/>
      <c r="H113" s="26"/>
      <c r="I113" s="23" t="s">
        <v>18</v>
      </c>
      <c r="J113" s="49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6.95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5.2" customHeight="1">
      <c r="A115" s="26"/>
      <c r="B115" s="27"/>
      <c r="C115" s="23" t="s">
        <v>19</v>
      </c>
      <c r="D115" s="26"/>
      <c r="E115" s="26"/>
      <c r="F115" s="21" t="str">
        <f>E13</f>
        <v xml:space="preserve"> </v>
      </c>
      <c r="G115" s="26"/>
      <c r="H115" s="26"/>
      <c r="I115" s="23" t="s">
        <v>23</v>
      </c>
      <c r="J115" s="24" t="str">
        <f>E19</f>
        <v xml:space="preserve"> </v>
      </c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5.2" customHeight="1">
      <c r="A116" s="26"/>
      <c r="B116" s="27"/>
      <c r="C116" s="23" t="s">
        <v>22</v>
      </c>
      <c r="D116" s="26"/>
      <c r="E116" s="26"/>
      <c r="F116" s="21" t="str">
        <f>IF(E16="","",E16)</f>
        <v xml:space="preserve"> </v>
      </c>
      <c r="G116" s="26"/>
      <c r="H116" s="26"/>
      <c r="I116" s="23" t="s">
        <v>25</v>
      </c>
      <c r="J116" s="24" t="str">
        <f>E22</f>
        <v xml:space="preserve"> </v>
      </c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0.35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11" customFormat="1" ht="29.25" customHeight="1">
      <c r="A118" s="110"/>
      <c r="B118" s="111"/>
      <c r="C118" s="112" t="s">
        <v>87</v>
      </c>
      <c r="D118" s="113" t="s">
        <v>52</v>
      </c>
      <c r="E118" s="113" t="s">
        <v>48</v>
      </c>
      <c r="F118" s="113" t="s">
        <v>49</v>
      </c>
      <c r="G118" s="113" t="s">
        <v>88</v>
      </c>
      <c r="H118" s="113" t="s">
        <v>89</v>
      </c>
      <c r="I118" s="113" t="s">
        <v>90</v>
      </c>
      <c r="J118" s="114" t="s">
        <v>77</v>
      </c>
      <c r="K118" s="115" t="s">
        <v>91</v>
      </c>
      <c r="L118" s="116"/>
      <c r="M118" s="56" t="s">
        <v>1</v>
      </c>
      <c r="N118" s="57" t="s">
        <v>31</v>
      </c>
      <c r="O118" s="57" t="s">
        <v>92</v>
      </c>
      <c r="P118" s="57" t="s">
        <v>93</v>
      </c>
      <c r="Q118" s="57" t="s">
        <v>94</v>
      </c>
      <c r="R118" s="57" t="s">
        <v>95</v>
      </c>
      <c r="S118" s="57" t="s">
        <v>96</v>
      </c>
      <c r="T118" s="58" t="s">
        <v>97</v>
      </c>
      <c r="U118" s="110"/>
      <c r="V118" s="110"/>
      <c r="W118" s="110"/>
      <c r="X118" s="110"/>
      <c r="Y118" s="110"/>
      <c r="Z118" s="110"/>
      <c r="AA118" s="110"/>
      <c r="AB118" s="110"/>
      <c r="AC118" s="110"/>
      <c r="AD118" s="110"/>
      <c r="AE118" s="110"/>
    </row>
    <row r="119" spans="1:65" s="2" customFormat="1" ht="22.9" customHeight="1">
      <c r="A119" s="26"/>
      <c r="B119" s="27"/>
      <c r="C119" s="63" t="s">
        <v>78</v>
      </c>
      <c r="D119" s="26"/>
      <c r="E119" s="26"/>
      <c r="F119" s="26"/>
      <c r="G119" s="26"/>
      <c r="H119" s="26"/>
      <c r="I119" s="26"/>
      <c r="J119" s="117">
        <f>J120+J140</f>
        <v>0</v>
      </c>
      <c r="K119" s="26"/>
      <c r="L119" s="27"/>
      <c r="M119" s="59"/>
      <c r="N119" s="50"/>
      <c r="O119" s="60"/>
      <c r="P119" s="118">
        <f>P120+P140</f>
        <v>150.1126648</v>
      </c>
      <c r="Q119" s="60"/>
      <c r="R119" s="118">
        <f>R120+R140</f>
        <v>14.04256</v>
      </c>
      <c r="S119" s="60"/>
      <c r="T119" s="119">
        <f>T120+T140</f>
        <v>0</v>
      </c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T119" s="14" t="s">
        <v>66</v>
      </c>
      <c r="AU119" s="14" t="s">
        <v>79</v>
      </c>
      <c r="BK119" s="120">
        <f>BK120+BK140</f>
        <v>0</v>
      </c>
    </row>
    <row r="120" spans="1:65" s="12" customFormat="1" ht="25.9" customHeight="1">
      <c r="B120" s="121"/>
      <c r="D120" s="122" t="s">
        <v>66</v>
      </c>
      <c r="E120" s="123" t="s">
        <v>98</v>
      </c>
      <c r="F120" s="123" t="s">
        <v>99</v>
      </c>
      <c r="J120" s="124">
        <f>J121+J130+J134+J138</f>
        <v>0</v>
      </c>
      <c r="L120" s="121"/>
      <c r="M120" s="125"/>
      <c r="N120" s="126"/>
      <c r="O120" s="126"/>
      <c r="P120" s="127">
        <f>P121+P130+P138</f>
        <v>90.069269999999989</v>
      </c>
      <c r="Q120" s="126"/>
      <c r="R120" s="127">
        <f>R121+R130+R138</f>
        <v>13.4998</v>
      </c>
      <c r="S120" s="126"/>
      <c r="T120" s="128">
        <f>T121+T130+T138</f>
        <v>0</v>
      </c>
      <c r="AR120" s="122" t="s">
        <v>72</v>
      </c>
      <c r="AT120" s="129" t="s">
        <v>66</v>
      </c>
      <c r="AU120" s="129" t="s">
        <v>67</v>
      </c>
      <c r="AY120" s="122" t="s">
        <v>100</v>
      </c>
      <c r="BK120" s="130">
        <f>BK121+BK130+BK138</f>
        <v>0</v>
      </c>
    </row>
    <row r="121" spans="1:65" s="12" customFormat="1" ht="22.9" customHeight="1">
      <c r="B121" s="121"/>
      <c r="D121" s="122" t="s">
        <v>66</v>
      </c>
      <c r="E121" s="131" t="s">
        <v>72</v>
      </c>
      <c r="F121" s="131" t="s">
        <v>101</v>
      </c>
      <c r="J121" s="132">
        <f>SUM(J122:J129)</f>
        <v>0</v>
      </c>
      <c r="L121" s="121"/>
      <c r="M121" s="125"/>
      <c r="N121" s="126"/>
      <c r="O121" s="126"/>
      <c r="P121" s="127">
        <f>P123</f>
        <v>34.279200000000003</v>
      </c>
      <c r="Q121" s="126"/>
      <c r="R121" s="127">
        <f>R123</f>
        <v>0</v>
      </c>
      <c r="S121" s="126"/>
      <c r="T121" s="128">
        <f>T123</f>
        <v>0</v>
      </c>
      <c r="AR121" s="122" t="s">
        <v>72</v>
      </c>
      <c r="AT121" s="129" t="s">
        <v>66</v>
      </c>
      <c r="AU121" s="129" t="s">
        <v>72</v>
      </c>
      <c r="AY121" s="122" t="s">
        <v>100</v>
      </c>
      <c r="BK121" s="130">
        <f>BK123</f>
        <v>0</v>
      </c>
    </row>
    <row r="122" spans="1:65" s="2" customFormat="1" ht="24" customHeight="1">
      <c r="A122" s="153"/>
      <c r="B122" s="133"/>
      <c r="C122" s="174">
        <v>1</v>
      </c>
      <c r="D122" s="174" t="s">
        <v>102</v>
      </c>
      <c r="E122" s="176" t="s">
        <v>158</v>
      </c>
      <c r="F122" s="177" t="s">
        <v>159</v>
      </c>
      <c r="G122" s="178" t="s">
        <v>160</v>
      </c>
      <c r="H122" s="154">
        <v>1020</v>
      </c>
      <c r="I122" s="155"/>
      <c r="J122" s="155">
        <f>H122*I122</f>
        <v>0</v>
      </c>
      <c r="K122" s="136"/>
      <c r="L122" s="27"/>
      <c r="M122" s="137"/>
      <c r="N122" s="138"/>
      <c r="O122" s="139"/>
      <c r="P122" s="139"/>
      <c r="Q122" s="139"/>
      <c r="R122" s="139"/>
      <c r="S122" s="139"/>
      <c r="T122" s="140"/>
      <c r="U122" s="153"/>
      <c r="V122" s="153"/>
      <c r="W122" s="175"/>
      <c r="X122" s="153"/>
      <c r="Y122" s="153"/>
      <c r="Z122" s="153"/>
      <c r="AA122" s="153"/>
      <c r="AB122" s="153"/>
      <c r="AC122" s="153"/>
      <c r="AD122" s="153"/>
      <c r="AE122" s="153"/>
      <c r="AR122" s="141"/>
      <c r="AT122" s="141"/>
      <c r="AU122" s="141"/>
      <c r="AY122" s="14"/>
      <c r="BE122" s="142"/>
      <c r="BF122" s="142"/>
      <c r="BG122" s="142"/>
      <c r="BH122" s="142"/>
      <c r="BI122" s="142"/>
      <c r="BJ122" s="14"/>
      <c r="BK122" s="142"/>
      <c r="BL122" s="14"/>
      <c r="BM122" s="141"/>
    </row>
    <row r="123" spans="1:65" s="2" customFormat="1" ht="24" customHeight="1">
      <c r="A123" s="26"/>
      <c r="B123" s="133"/>
      <c r="C123" s="174">
        <v>2</v>
      </c>
      <c r="D123" s="174" t="s">
        <v>102</v>
      </c>
      <c r="E123" s="176" t="s">
        <v>103</v>
      </c>
      <c r="F123" s="177" t="s">
        <v>104</v>
      </c>
      <c r="G123" s="178" t="s">
        <v>105</v>
      </c>
      <c r="H123" s="154">
        <v>10.8</v>
      </c>
      <c r="I123" s="155"/>
      <c r="J123" s="155">
        <f t="shared" ref="J123:J129" si="0">H123*I123</f>
        <v>0</v>
      </c>
      <c r="K123" s="136"/>
      <c r="L123" s="27"/>
      <c r="M123" s="137" t="s">
        <v>1</v>
      </c>
      <c r="N123" s="138" t="s">
        <v>33</v>
      </c>
      <c r="O123" s="139">
        <v>3.1739999999999999</v>
      </c>
      <c r="P123" s="139">
        <f>O123*H123</f>
        <v>34.279200000000003</v>
      </c>
      <c r="Q123" s="139">
        <v>0</v>
      </c>
      <c r="R123" s="139">
        <f>Q123*H123</f>
        <v>0</v>
      </c>
      <c r="S123" s="139">
        <v>0</v>
      </c>
      <c r="T123" s="140">
        <f>S123*H123</f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41" t="s">
        <v>106</v>
      </c>
      <c r="AT123" s="141" t="s">
        <v>102</v>
      </c>
      <c r="AU123" s="141" t="s">
        <v>12</v>
      </c>
      <c r="AY123" s="14" t="s">
        <v>100</v>
      </c>
      <c r="BE123" s="142">
        <f>IF(N123="základná",J123,0)</f>
        <v>0</v>
      </c>
      <c r="BF123" s="142">
        <f>IF(N123="znížená",J123,0)</f>
        <v>0</v>
      </c>
      <c r="BG123" s="142">
        <f>IF(N123="zákl. prenesená",J123,0)</f>
        <v>0</v>
      </c>
      <c r="BH123" s="142">
        <f>IF(N123="zníž. prenesená",J123,0)</f>
        <v>0</v>
      </c>
      <c r="BI123" s="142">
        <f>IF(N123="nulová",J123,0)</f>
        <v>0</v>
      </c>
      <c r="BJ123" s="14" t="s">
        <v>12</v>
      </c>
      <c r="BK123" s="142">
        <f>ROUND(I123*H123,2)</f>
        <v>0</v>
      </c>
      <c r="BL123" s="14" t="s">
        <v>106</v>
      </c>
      <c r="BM123" s="141" t="s">
        <v>107</v>
      </c>
    </row>
    <row r="124" spans="1:65" s="2" customFormat="1" ht="24" customHeight="1">
      <c r="A124" s="153"/>
      <c r="B124" s="133"/>
      <c r="C124" s="174">
        <v>3</v>
      </c>
      <c r="D124" s="174" t="s">
        <v>102</v>
      </c>
      <c r="E124" s="176" t="s">
        <v>174</v>
      </c>
      <c r="F124" s="177" t="s">
        <v>175</v>
      </c>
      <c r="G124" s="178" t="s">
        <v>105</v>
      </c>
      <c r="H124" s="154">
        <v>204</v>
      </c>
      <c r="I124" s="155"/>
      <c r="J124" s="155">
        <f t="shared" si="0"/>
        <v>0</v>
      </c>
      <c r="K124" s="136"/>
      <c r="L124" s="27"/>
      <c r="M124" s="137"/>
      <c r="N124" s="138"/>
      <c r="O124" s="139"/>
      <c r="P124" s="139"/>
      <c r="Q124" s="139"/>
      <c r="R124" s="139"/>
      <c r="S124" s="139"/>
      <c r="T124" s="140"/>
      <c r="U124" s="153"/>
      <c r="V124" s="153"/>
      <c r="W124" s="153"/>
      <c r="X124" s="153"/>
      <c r="Y124" s="153"/>
      <c r="Z124" s="153"/>
      <c r="AA124" s="153"/>
      <c r="AB124" s="153"/>
      <c r="AC124" s="153"/>
      <c r="AD124" s="153"/>
      <c r="AE124" s="153"/>
      <c r="AR124" s="141"/>
      <c r="AT124" s="141"/>
      <c r="AU124" s="141"/>
      <c r="AY124" s="14"/>
      <c r="BE124" s="142"/>
      <c r="BF124" s="142"/>
      <c r="BG124" s="142"/>
      <c r="BH124" s="142"/>
      <c r="BI124" s="142"/>
      <c r="BJ124" s="14"/>
      <c r="BK124" s="142"/>
      <c r="BL124" s="14"/>
      <c r="BM124" s="141"/>
    </row>
    <row r="125" spans="1:65" s="2" customFormat="1" ht="24" customHeight="1">
      <c r="A125" s="153"/>
      <c r="B125" s="133"/>
      <c r="C125" s="174">
        <v>4</v>
      </c>
      <c r="D125" s="174" t="s">
        <v>102</v>
      </c>
      <c r="E125" s="176" t="s">
        <v>177</v>
      </c>
      <c r="F125" s="177" t="s">
        <v>176</v>
      </c>
      <c r="G125" s="178" t="s">
        <v>105</v>
      </c>
      <c r="H125" s="154">
        <v>1836</v>
      </c>
      <c r="I125" s="155"/>
      <c r="J125" s="155">
        <f t="shared" si="0"/>
        <v>0</v>
      </c>
      <c r="K125" s="136"/>
      <c r="L125" s="27"/>
      <c r="M125" s="137"/>
      <c r="N125" s="138"/>
      <c r="O125" s="139"/>
      <c r="P125" s="139"/>
      <c r="Q125" s="139"/>
      <c r="R125" s="139"/>
      <c r="S125" s="139"/>
      <c r="T125" s="140"/>
      <c r="U125" s="153"/>
      <c r="V125" s="153"/>
      <c r="W125" s="153"/>
      <c r="X125" s="153"/>
      <c r="Y125" s="153"/>
      <c r="Z125" s="153"/>
      <c r="AA125" s="153"/>
      <c r="AB125" s="153"/>
      <c r="AC125" s="153"/>
      <c r="AD125" s="153"/>
      <c r="AE125" s="153"/>
      <c r="AR125" s="141"/>
      <c r="AT125" s="141"/>
      <c r="AU125" s="141"/>
      <c r="AY125" s="14"/>
      <c r="BE125" s="142"/>
      <c r="BF125" s="142"/>
      <c r="BG125" s="142"/>
      <c r="BH125" s="142"/>
      <c r="BI125" s="142"/>
      <c r="BJ125" s="14"/>
      <c r="BK125" s="142"/>
      <c r="BL125" s="14"/>
      <c r="BM125" s="141"/>
    </row>
    <row r="126" spans="1:65" s="2" customFormat="1" ht="24" customHeight="1">
      <c r="A126" s="153"/>
      <c r="B126" s="133"/>
      <c r="C126" s="174">
        <v>5</v>
      </c>
      <c r="D126" s="174" t="s">
        <v>102</v>
      </c>
      <c r="E126" s="176" t="s">
        <v>172</v>
      </c>
      <c r="F126" s="177" t="s">
        <v>173</v>
      </c>
      <c r="G126" s="178" t="s">
        <v>105</v>
      </c>
      <c r="H126" s="154">
        <v>204</v>
      </c>
      <c r="I126" s="155"/>
      <c r="J126" s="155">
        <f t="shared" si="0"/>
        <v>0</v>
      </c>
      <c r="K126" s="136"/>
      <c r="L126" s="27"/>
      <c r="M126" s="137"/>
      <c r="N126" s="138"/>
      <c r="O126" s="139"/>
      <c r="P126" s="139"/>
      <c r="Q126" s="139"/>
      <c r="R126" s="139"/>
      <c r="S126" s="139"/>
      <c r="T126" s="140"/>
      <c r="U126" s="153"/>
      <c r="V126" s="153"/>
      <c r="W126" s="153"/>
      <c r="X126" s="153"/>
      <c r="Y126" s="153"/>
      <c r="Z126" s="153"/>
      <c r="AA126" s="153"/>
      <c r="AB126" s="153"/>
      <c r="AC126" s="153"/>
      <c r="AD126" s="153"/>
      <c r="AE126" s="153"/>
      <c r="AR126" s="141"/>
      <c r="AT126" s="141"/>
      <c r="AU126" s="141"/>
      <c r="AY126" s="14"/>
      <c r="BE126" s="142"/>
      <c r="BF126" s="142"/>
      <c r="BG126" s="142"/>
      <c r="BH126" s="142"/>
      <c r="BI126" s="142"/>
      <c r="BJ126" s="14"/>
      <c r="BK126" s="142"/>
      <c r="BL126" s="14"/>
      <c r="BM126" s="141"/>
    </row>
    <row r="127" spans="1:65" s="2" customFormat="1" ht="24" customHeight="1">
      <c r="A127" s="153"/>
      <c r="B127" s="133"/>
      <c r="C127" s="174">
        <v>6</v>
      </c>
      <c r="D127" s="174" t="s">
        <v>102</v>
      </c>
      <c r="E127" s="176" t="s">
        <v>178</v>
      </c>
      <c r="F127" s="177" t="s">
        <v>179</v>
      </c>
      <c r="G127" s="178" t="s">
        <v>105</v>
      </c>
      <c r="H127" s="154">
        <v>204</v>
      </c>
      <c r="I127" s="155"/>
      <c r="J127" s="155">
        <f t="shared" si="0"/>
        <v>0</v>
      </c>
      <c r="K127" s="136"/>
      <c r="L127" s="27"/>
      <c r="M127" s="137"/>
      <c r="N127" s="138"/>
      <c r="O127" s="139"/>
      <c r="P127" s="139"/>
      <c r="Q127" s="139"/>
      <c r="R127" s="139"/>
      <c r="S127" s="139"/>
      <c r="T127" s="140"/>
      <c r="U127" s="153"/>
      <c r="V127" s="153"/>
      <c r="W127" s="153"/>
      <c r="X127" s="153"/>
      <c r="Y127" s="153"/>
      <c r="Z127" s="153"/>
      <c r="AA127" s="153"/>
      <c r="AB127" s="153"/>
      <c r="AC127" s="153"/>
      <c r="AD127" s="153"/>
      <c r="AE127" s="153"/>
      <c r="AR127" s="141"/>
      <c r="AT127" s="141"/>
      <c r="AU127" s="141"/>
      <c r="AY127" s="14"/>
      <c r="BE127" s="142"/>
      <c r="BF127" s="142"/>
      <c r="BG127" s="142"/>
      <c r="BH127" s="142"/>
      <c r="BI127" s="142"/>
      <c r="BJ127" s="14"/>
      <c r="BK127" s="142"/>
      <c r="BL127" s="14"/>
      <c r="BM127" s="141"/>
    </row>
    <row r="128" spans="1:65" s="2" customFormat="1" ht="24" customHeight="1">
      <c r="A128" s="153"/>
      <c r="B128" s="133"/>
      <c r="C128" s="174">
        <v>7</v>
      </c>
      <c r="D128" s="174" t="s">
        <v>102</v>
      </c>
      <c r="E128" s="176" t="s">
        <v>161</v>
      </c>
      <c r="F128" s="177" t="s">
        <v>162</v>
      </c>
      <c r="G128" s="178" t="s">
        <v>160</v>
      </c>
      <c r="H128" s="154">
        <v>1020</v>
      </c>
      <c r="I128" s="155"/>
      <c r="J128" s="155">
        <f t="shared" si="0"/>
        <v>0</v>
      </c>
      <c r="K128" s="136"/>
      <c r="L128" s="27"/>
      <c r="M128" s="137"/>
      <c r="N128" s="138"/>
      <c r="O128" s="139"/>
      <c r="P128" s="139"/>
      <c r="Q128" s="139"/>
      <c r="R128" s="139"/>
      <c r="S128" s="139"/>
      <c r="T128" s="140"/>
      <c r="U128" s="153"/>
      <c r="V128" s="153"/>
      <c r="W128" s="153"/>
      <c r="X128" s="153"/>
      <c r="Y128" s="153"/>
      <c r="Z128" s="153"/>
      <c r="AA128" s="153"/>
      <c r="AB128" s="153"/>
      <c r="AC128" s="153"/>
      <c r="AD128" s="153"/>
      <c r="AE128" s="153"/>
      <c r="AR128" s="141"/>
      <c r="AT128" s="141"/>
      <c r="AU128" s="141"/>
      <c r="AY128" s="14"/>
      <c r="BE128" s="142"/>
      <c r="BF128" s="142"/>
      <c r="BG128" s="142"/>
      <c r="BH128" s="142"/>
      <c r="BI128" s="142"/>
      <c r="BJ128" s="14"/>
      <c r="BK128" s="142"/>
      <c r="BL128" s="14"/>
      <c r="BM128" s="141"/>
    </row>
    <row r="129" spans="1:65" s="2" customFormat="1" ht="24" customHeight="1">
      <c r="A129" s="153"/>
      <c r="B129" s="133"/>
      <c r="C129" s="174">
        <v>8</v>
      </c>
      <c r="D129" s="174" t="s">
        <v>102</v>
      </c>
      <c r="E129" s="176" t="s">
        <v>180</v>
      </c>
      <c r="F129" s="177" t="s">
        <v>181</v>
      </c>
      <c r="G129" s="178" t="s">
        <v>160</v>
      </c>
      <c r="H129" s="154">
        <v>1020</v>
      </c>
      <c r="I129" s="155"/>
      <c r="J129" s="155">
        <f t="shared" si="0"/>
        <v>0</v>
      </c>
      <c r="K129" s="136"/>
      <c r="L129" s="27"/>
      <c r="M129" s="137"/>
      <c r="N129" s="138"/>
      <c r="O129" s="139"/>
      <c r="P129" s="139"/>
      <c r="Q129" s="139"/>
      <c r="R129" s="139"/>
      <c r="S129" s="139"/>
      <c r="T129" s="140"/>
      <c r="U129" s="153"/>
      <c r="V129" s="153"/>
      <c r="W129" s="153"/>
      <c r="X129" s="153"/>
      <c r="Y129" s="153"/>
      <c r="Z129" s="153"/>
      <c r="AA129" s="153"/>
      <c r="AB129" s="153"/>
      <c r="AC129" s="153"/>
      <c r="AD129" s="153"/>
      <c r="AE129" s="153"/>
      <c r="AR129" s="141"/>
      <c r="AT129" s="141"/>
      <c r="AU129" s="141"/>
      <c r="AY129" s="14"/>
      <c r="BE129" s="142"/>
      <c r="BF129" s="142"/>
      <c r="BG129" s="142"/>
      <c r="BH129" s="142"/>
      <c r="BI129" s="142"/>
      <c r="BJ129" s="14"/>
      <c r="BK129" s="142"/>
      <c r="BL129" s="14"/>
      <c r="BM129" s="141"/>
    </row>
    <row r="130" spans="1:65" s="12" customFormat="1" ht="22.9" customHeight="1">
      <c r="B130" s="121"/>
      <c r="D130" s="122" t="s">
        <v>66</v>
      </c>
      <c r="E130" s="131" t="s">
        <v>108</v>
      </c>
      <c r="F130" s="131" t="s">
        <v>109</v>
      </c>
      <c r="H130" s="156"/>
      <c r="I130" s="156"/>
      <c r="J130" s="157">
        <f>SUM(J131:J133)</f>
        <v>0</v>
      </c>
      <c r="L130" s="121"/>
      <c r="M130" s="125"/>
      <c r="N130" s="126"/>
      <c r="O130" s="126"/>
      <c r="P130" s="127">
        <f>SUM(P131:P132)</f>
        <v>44.04</v>
      </c>
      <c r="Q130" s="126"/>
      <c r="R130" s="127">
        <f>SUM(R131:R132)</f>
        <v>13.4998</v>
      </c>
      <c r="S130" s="126"/>
      <c r="T130" s="128">
        <f>SUM(T131:T132)</f>
        <v>0</v>
      </c>
      <c r="AR130" s="122" t="s">
        <v>72</v>
      </c>
      <c r="AT130" s="129" t="s">
        <v>66</v>
      </c>
      <c r="AU130" s="129" t="s">
        <v>72</v>
      </c>
      <c r="AY130" s="122" t="s">
        <v>100</v>
      </c>
      <c r="BK130" s="130">
        <f>SUM(BK131:BK132)</f>
        <v>0</v>
      </c>
    </row>
    <row r="131" spans="1:65" s="2" customFormat="1" ht="24" customHeight="1">
      <c r="A131" s="26"/>
      <c r="B131" s="133"/>
      <c r="C131" s="134">
        <v>9</v>
      </c>
      <c r="D131" s="174" t="s">
        <v>102</v>
      </c>
      <c r="E131" s="176" t="s">
        <v>110</v>
      </c>
      <c r="F131" s="177" t="s">
        <v>111</v>
      </c>
      <c r="G131" s="178" t="s">
        <v>112</v>
      </c>
      <c r="H131" s="154">
        <v>120</v>
      </c>
      <c r="I131" s="155"/>
      <c r="J131" s="155">
        <f>H131*I131</f>
        <v>0</v>
      </c>
      <c r="K131" s="136"/>
      <c r="L131" s="27"/>
      <c r="M131" s="137" t="s">
        <v>1</v>
      </c>
      <c r="N131" s="138" t="s">
        <v>33</v>
      </c>
      <c r="O131" s="139">
        <v>0.36699999999999999</v>
      </c>
      <c r="P131" s="139">
        <f>O131*H131</f>
        <v>44.04</v>
      </c>
      <c r="Q131" s="139">
        <v>0.10964</v>
      </c>
      <c r="R131" s="139">
        <f>Q131*H131</f>
        <v>13.1568</v>
      </c>
      <c r="S131" s="139">
        <v>0</v>
      </c>
      <c r="T131" s="140">
        <f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1" t="s">
        <v>106</v>
      </c>
      <c r="AT131" s="141" t="s">
        <v>102</v>
      </c>
      <c r="AU131" s="141" t="s">
        <v>12</v>
      </c>
      <c r="AY131" s="14" t="s">
        <v>100</v>
      </c>
      <c r="BE131" s="142">
        <f>IF(N131="základná",J131,0)</f>
        <v>0</v>
      </c>
      <c r="BF131" s="142">
        <f>IF(N131="znížená",J131,0)</f>
        <v>0</v>
      </c>
      <c r="BG131" s="142">
        <f>IF(N131="zákl. prenesená",J131,0)</f>
        <v>0</v>
      </c>
      <c r="BH131" s="142">
        <f>IF(N131="zníž. prenesená",J131,0)</f>
        <v>0</v>
      </c>
      <c r="BI131" s="142">
        <f>IF(N131="nulová",J131,0)</f>
        <v>0</v>
      </c>
      <c r="BJ131" s="14" t="s">
        <v>12</v>
      </c>
      <c r="BK131" s="142">
        <f>ROUND(I131*H131,2)</f>
        <v>0</v>
      </c>
      <c r="BL131" s="14" t="s">
        <v>106</v>
      </c>
      <c r="BM131" s="141" t="s">
        <v>113</v>
      </c>
    </row>
    <row r="132" spans="1:65" s="2" customFormat="1" ht="36" customHeight="1">
      <c r="A132" s="26"/>
      <c r="B132" s="133"/>
      <c r="C132" s="143">
        <v>10</v>
      </c>
      <c r="D132" s="179" t="s">
        <v>114</v>
      </c>
      <c r="E132" s="180" t="s">
        <v>115</v>
      </c>
      <c r="F132" s="181" t="s">
        <v>116</v>
      </c>
      <c r="G132" s="182" t="s">
        <v>112</v>
      </c>
      <c r="H132" s="158">
        <v>98</v>
      </c>
      <c r="I132" s="159"/>
      <c r="J132" s="155">
        <f t="shared" ref="J132:J133" si="1">H132*I132</f>
        <v>0</v>
      </c>
      <c r="K132" s="144"/>
      <c r="L132" s="145"/>
      <c r="M132" s="146" t="s">
        <v>1</v>
      </c>
      <c r="N132" s="147" t="s">
        <v>33</v>
      </c>
      <c r="O132" s="139">
        <v>0</v>
      </c>
      <c r="P132" s="139">
        <f>O132*H132</f>
        <v>0</v>
      </c>
      <c r="Q132" s="139">
        <v>3.5000000000000001E-3</v>
      </c>
      <c r="R132" s="139">
        <f>Q132*H132</f>
        <v>0.34300000000000003</v>
      </c>
      <c r="S132" s="139">
        <v>0</v>
      </c>
      <c r="T132" s="140">
        <f>S132*H132</f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41" t="s">
        <v>117</v>
      </c>
      <c r="AT132" s="141" t="s">
        <v>114</v>
      </c>
      <c r="AU132" s="141" t="s">
        <v>12</v>
      </c>
      <c r="AY132" s="14" t="s">
        <v>100</v>
      </c>
      <c r="BE132" s="142">
        <f>IF(N132="základná",J132,0)</f>
        <v>0</v>
      </c>
      <c r="BF132" s="142">
        <f>IF(N132="znížená",J132,0)</f>
        <v>0</v>
      </c>
      <c r="BG132" s="142">
        <f>IF(N132="zákl. prenesená",J132,0)</f>
        <v>0</v>
      </c>
      <c r="BH132" s="142">
        <f>IF(N132="zníž. prenesená",J132,0)</f>
        <v>0</v>
      </c>
      <c r="BI132" s="142">
        <f>IF(N132="nulová",J132,0)</f>
        <v>0</v>
      </c>
      <c r="BJ132" s="14" t="s">
        <v>12</v>
      </c>
      <c r="BK132" s="142">
        <f>ROUND(I132*H132,2)</f>
        <v>0</v>
      </c>
      <c r="BL132" s="14" t="s">
        <v>106</v>
      </c>
      <c r="BM132" s="141" t="s">
        <v>118</v>
      </c>
    </row>
    <row r="133" spans="1:65" s="2" customFormat="1" ht="36" customHeight="1">
      <c r="A133" s="153"/>
      <c r="B133" s="133"/>
      <c r="C133" s="143">
        <v>11</v>
      </c>
      <c r="D133" s="179" t="s">
        <v>114</v>
      </c>
      <c r="E133" s="180" t="s">
        <v>182</v>
      </c>
      <c r="F133" s="181" t="s">
        <v>183</v>
      </c>
      <c r="G133" s="182" t="s">
        <v>112</v>
      </c>
      <c r="H133" s="158">
        <v>22</v>
      </c>
      <c r="I133" s="159"/>
      <c r="J133" s="155">
        <f t="shared" si="1"/>
        <v>0</v>
      </c>
      <c r="K133" s="144"/>
      <c r="L133" s="145"/>
      <c r="M133" s="146"/>
      <c r="N133" s="147"/>
      <c r="O133" s="139"/>
      <c r="P133" s="139"/>
      <c r="Q133" s="139"/>
      <c r="R133" s="139"/>
      <c r="S133" s="139"/>
      <c r="T133" s="140"/>
      <c r="U133" s="153"/>
      <c r="V133" s="153"/>
      <c r="W133" s="153"/>
      <c r="X133" s="153"/>
      <c r="Y133" s="153"/>
      <c r="Z133" s="153"/>
      <c r="AA133" s="153"/>
      <c r="AB133" s="153"/>
      <c r="AC133" s="153"/>
      <c r="AD133" s="153"/>
      <c r="AE133" s="153"/>
      <c r="AR133" s="141"/>
      <c r="AT133" s="141"/>
      <c r="AU133" s="141"/>
      <c r="AY133" s="14"/>
      <c r="BE133" s="142"/>
      <c r="BF133" s="142"/>
      <c r="BG133" s="142"/>
      <c r="BH133" s="142"/>
      <c r="BI133" s="142"/>
      <c r="BJ133" s="14"/>
      <c r="BK133" s="142"/>
      <c r="BL133" s="14"/>
      <c r="BM133" s="141"/>
    </row>
    <row r="134" spans="1:65" s="162" customFormat="1" ht="22.9" customHeight="1">
      <c r="B134" s="163"/>
      <c r="D134" s="122" t="s">
        <v>66</v>
      </c>
      <c r="E134" s="131" t="s">
        <v>145</v>
      </c>
      <c r="F134" s="131" t="s">
        <v>163</v>
      </c>
      <c r="H134" s="183"/>
      <c r="I134" s="183"/>
      <c r="J134" s="184">
        <f>SUM(J135:J137)</f>
        <v>0</v>
      </c>
      <c r="L134" s="163"/>
      <c r="M134" s="164"/>
      <c r="P134" s="165">
        <f>P135</f>
        <v>0</v>
      </c>
      <c r="R134" s="165">
        <f>R135</f>
        <v>0</v>
      </c>
      <c r="T134" s="166">
        <f>T135</f>
        <v>0</v>
      </c>
      <c r="AR134" s="122" t="s">
        <v>72</v>
      </c>
      <c r="AT134" s="129" t="s">
        <v>66</v>
      </c>
      <c r="AU134" s="129" t="s">
        <v>72</v>
      </c>
      <c r="AY134" s="122" t="s">
        <v>100</v>
      </c>
      <c r="BK134" s="167">
        <f>BK135</f>
        <v>0</v>
      </c>
    </row>
    <row r="135" spans="1:65" s="2" customFormat="1" ht="24" customHeight="1">
      <c r="B135" s="168"/>
      <c r="C135" s="134" t="s">
        <v>164</v>
      </c>
      <c r="D135" s="174" t="s">
        <v>102</v>
      </c>
      <c r="E135" s="176" t="s">
        <v>166</v>
      </c>
      <c r="F135" s="177" t="s">
        <v>167</v>
      </c>
      <c r="G135" s="178" t="s">
        <v>123</v>
      </c>
      <c r="H135" s="154">
        <v>350</v>
      </c>
      <c r="I135" s="155"/>
      <c r="J135" s="154">
        <f>H135*I135</f>
        <v>0</v>
      </c>
      <c r="K135" s="135" t="s">
        <v>1</v>
      </c>
      <c r="L135" s="36"/>
      <c r="M135" s="137" t="s">
        <v>1</v>
      </c>
      <c r="N135" s="169" t="s">
        <v>33</v>
      </c>
      <c r="O135" s="170">
        <v>0</v>
      </c>
      <c r="P135" s="170">
        <f>O135*H135</f>
        <v>0</v>
      </c>
      <c r="Q135" s="170">
        <v>0</v>
      </c>
      <c r="R135" s="170">
        <f>Q135*H135</f>
        <v>0</v>
      </c>
      <c r="S135" s="170">
        <v>0</v>
      </c>
      <c r="T135" s="140">
        <f>S135*H135</f>
        <v>0</v>
      </c>
      <c r="AR135" s="141" t="s">
        <v>106</v>
      </c>
      <c r="AT135" s="141" t="s">
        <v>102</v>
      </c>
      <c r="AU135" s="141" t="s">
        <v>12</v>
      </c>
      <c r="AY135" s="171" t="s">
        <v>100</v>
      </c>
      <c r="BE135" s="172">
        <f>IF(N135="základná",J135,0)</f>
        <v>0</v>
      </c>
      <c r="BF135" s="172">
        <f>IF(N135="znížená",J135,0)</f>
        <v>0</v>
      </c>
      <c r="BG135" s="172">
        <f>IF(N135="zákl. prenesená",J135,0)</f>
        <v>0</v>
      </c>
      <c r="BH135" s="172">
        <f>IF(N135="zníž. prenesená",J135,0)</f>
        <v>0</v>
      </c>
      <c r="BI135" s="172">
        <f>IF(N135="nulová",J135,0)</f>
        <v>0</v>
      </c>
      <c r="BJ135" s="171" t="s">
        <v>12</v>
      </c>
      <c r="BK135" s="173">
        <f>ROUND(I135*H135,3)</f>
        <v>0</v>
      </c>
      <c r="BL135" s="171" t="s">
        <v>106</v>
      </c>
      <c r="BM135" s="141" t="s">
        <v>165</v>
      </c>
    </row>
    <row r="136" spans="1:65" s="2" customFormat="1" ht="24" customHeight="1">
      <c r="B136" s="168"/>
      <c r="C136" s="134">
        <v>13</v>
      </c>
      <c r="D136" s="174" t="s">
        <v>102</v>
      </c>
      <c r="E136" s="176" t="s">
        <v>168</v>
      </c>
      <c r="F136" s="177" t="s">
        <v>169</v>
      </c>
      <c r="G136" s="178" t="s">
        <v>123</v>
      </c>
      <c r="H136" s="154">
        <v>350</v>
      </c>
      <c r="I136" s="155"/>
      <c r="J136" s="154">
        <f t="shared" ref="J136:J137" si="2">H136*I136</f>
        <v>0</v>
      </c>
      <c r="K136" s="135"/>
      <c r="L136" s="36"/>
      <c r="M136" s="137"/>
      <c r="N136" s="169"/>
      <c r="O136" s="170"/>
      <c r="P136" s="170"/>
      <c r="Q136" s="170"/>
      <c r="R136" s="170"/>
      <c r="S136" s="170"/>
      <c r="T136" s="140"/>
      <c r="AR136" s="141"/>
      <c r="AT136" s="141"/>
      <c r="AU136" s="141"/>
      <c r="AY136" s="171"/>
      <c r="BE136" s="172"/>
      <c r="BF136" s="172"/>
      <c r="BG136" s="172"/>
      <c r="BH136" s="172"/>
      <c r="BI136" s="172"/>
      <c r="BJ136" s="171"/>
      <c r="BK136" s="173"/>
      <c r="BL136" s="171"/>
      <c r="BM136" s="141"/>
    </row>
    <row r="137" spans="1:65" s="2" customFormat="1" ht="24" customHeight="1">
      <c r="B137" s="168"/>
      <c r="C137" s="134">
        <v>14</v>
      </c>
      <c r="D137" s="174" t="s">
        <v>102</v>
      </c>
      <c r="E137" s="176" t="s">
        <v>170</v>
      </c>
      <c r="F137" s="177" t="s">
        <v>171</v>
      </c>
      <c r="G137" s="178" t="s">
        <v>123</v>
      </c>
      <c r="H137" s="154">
        <v>3150</v>
      </c>
      <c r="I137" s="155"/>
      <c r="J137" s="154">
        <f t="shared" si="2"/>
        <v>0</v>
      </c>
      <c r="K137" s="135"/>
      <c r="L137" s="36"/>
      <c r="M137" s="137"/>
      <c r="N137" s="169"/>
      <c r="O137" s="170"/>
      <c r="P137" s="170"/>
      <c r="Q137" s="170"/>
      <c r="R137" s="170"/>
      <c r="S137" s="170"/>
      <c r="T137" s="140"/>
      <c r="AR137" s="141"/>
      <c r="AT137" s="141"/>
      <c r="AU137" s="141"/>
      <c r="AY137" s="171"/>
      <c r="BE137" s="172"/>
      <c r="BF137" s="172"/>
      <c r="BG137" s="172"/>
      <c r="BH137" s="172"/>
      <c r="BI137" s="172"/>
      <c r="BJ137" s="171"/>
      <c r="BK137" s="173"/>
      <c r="BL137" s="171"/>
      <c r="BM137" s="141"/>
    </row>
    <row r="138" spans="1:65" s="12" customFormat="1" ht="22.9" customHeight="1">
      <c r="B138" s="121"/>
      <c r="D138" s="122" t="s">
        <v>66</v>
      </c>
      <c r="E138" s="131" t="s">
        <v>119</v>
      </c>
      <c r="F138" s="131" t="s">
        <v>120</v>
      </c>
      <c r="H138" s="156"/>
      <c r="I138" s="156"/>
      <c r="J138" s="157">
        <f>SUM(J139)</f>
        <v>0</v>
      </c>
      <c r="L138" s="121"/>
      <c r="M138" s="125"/>
      <c r="N138" s="126"/>
      <c r="O138" s="126"/>
      <c r="P138" s="127">
        <f>P139</f>
        <v>11.750069999999999</v>
      </c>
      <c r="Q138" s="126"/>
      <c r="R138" s="127">
        <f>R139</f>
        <v>0</v>
      </c>
      <c r="S138" s="126"/>
      <c r="T138" s="128">
        <f>T139</f>
        <v>0</v>
      </c>
      <c r="AR138" s="122" t="s">
        <v>72</v>
      </c>
      <c r="AT138" s="129" t="s">
        <v>66</v>
      </c>
      <c r="AU138" s="129" t="s">
        <v>72</v>
      </c>
      <c r="AY138" s="122" t="s">
        <v>100</v>
      </c>
      <c r="BK138" s="130">
        <f>BK139</f>
        <v>0</v>
      </c>
    </row>
    <row r="139" spans="1:65" s="2" customFormat="1" ht="24" customHeight="1">
      <c r="A139" s="26"/>
      <c r="B139" s="133"/>
      <c r="C139" s="134">
        <v>15</v>
      </c>
      <c r="D139" s="174" t="s">
        <v>102</v>
      </c>
      <c r="E139" s="176" t="s">
        <v>121</v>
      </c>
      <c r="F139" s="177" t="s">
        <v>122</v>
      </c>
      <c r="G139" s="178" t="s">
        <v>123</v>
      </c>
      <c r="H139" s="154">
        <v>10.77</v>
      </c>
      <c r="I139" s="155"/>
      <c r="J139" s="155">
        <f>H139*I139</f>
        <v>0</v>
      </c>
      <c r="K139" s="136"/>
      <c r="L139" s="27"/>
      <c r="M139" s="137" t="s">
        <v>1</v>
      </c>
      <c r="N139" s="138" t="s">
        <v>33</v>
      </c>
      <c r="O139" s="139">
        <v>1.091</v>
      </c>
      <c r="P139" s="139">
        <f>O139*H139</f>
        <v>11.750069999999999</v>
      </c>
      <c r="Q139" s="139">
        <v>0</v>
      </c>
      <c r="R139" s="139">
        <f>Q139*H139</f>
        <v>0</v>
      </c>
      <c r="S139" s="139">
        <v>0</v>
      </c>
      <c r="T139" s="140">
        <f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41" t="s">
        <v>106</v>
      </c>
      <c r="AT139" s="141" t="s">
        <v>102</v>
      </c>
      <c r="AU139" s="141" t="s">
        <v>12</v>
      </c>
      <c r="AY139" s="14" t="s">
        <v>100</v>
      </c>
      <c r="BE139" s="142">
        <f>IF(N139="základná",J139,0)</f>
        <v>0</v>
      </c>
      <c r="BF139" s="142">
        <f>IF(N139="znížená",J139,0)</f>
        <v>0</v>
      </c>
      <c r="BG139" s="142">
        <f>IF(N139="zákl. prenesená",J139,0)</f>
        <v>0</v>
      </c>
      <c r="BH139" s="142">
        <f>IF(N139="zníž. prenesená",J139,0)</f>
        <v>0</v>
      </c>
      <c r="BI139" s="142">
        <f>IF(N139="nulová",J139,0)</f>
        <v>0</v>
      </c>
      <c r="BJ139" s="14" t="s">
        <v>12</v>
      </c>
      <c r="BK139" s="142">
        <f>ROUND(I139*H139,2)</f>
        <v>0</v>
      </c>
      <c r="BL139" s="14" t="s">
        <v>106</v>
      </c>
      <c r="BM139" s="141" t="s">
        <v>124</v>
      </c>
    </row>
    <row r="140" spans="1:65" s="12" customFormat="1" ht="25.9" customHeight="1">
      <c r="B140" s="121"/>
      <c r="D140" s="122" t="s">
        <v>66</v>
      </c>
      <c r="E140" s="123" t="s">
        <v>125</v>
      </c>
      <c r="F140" s="123" t="s">
        <v>126</v>
      </c>
      <c r="H140" s="156"/>
      <c r="I140" s="156"/>
      <c r="J140" s="160">
        <f>BK140</f>
        <v>0</v>
      </c>
      <c r="L140" s="121"/>
      <c r="M140" s="125"/>
      <c r="N140" s="126"/>
      <c r="O140" s="126"/>
      <c r="P140" s="127">
        <f>P141</f>
        <v>60.043394800000002</v>
      </c>
      <c r="Q140" s="126"/>
      <c r="R140" s="127">
        <f>R141</f>
        <v>0.54276000000000002</v>
      </c>
      <c r="S140" s="126"/>
      <c r="T140" s="128">
        <f>T141</f>
        <v>0</v>
      </c>
      <c r="AR140" s="122" t="s">
        <v>12</v>
      </c>
      <c r="AT140" s="129" t="s">
        <v>66</v>
      </c>
      <c r="AU140" s="129" t="s">
        <v>67</v>
      </c>
      <c r="AY140" s="122" t="s">
        <v>100</v>
      </c>
      <c r="BK140" s="130">
        <f>BK141</f>
        <v>0</v>
      </c>
    </row>
    <row r="141" spans="1:65" s="12" customFormat="1" ht="22.9" customHeight="1">
      <c r="B141" s="121"/>
      <c r="D141" s="122" t="s">
        <v>66</v>
      </c>
      <c r="E141" s="131" t="s">
        <v>127</v>
      </c>
      <c r="F141" s="131" t="s">
        <v>128</v>
      </c>
      <c r="H141" s="156"/>
      <c r="I141" s="156"/>
      <c r="J141" s="157">
        <f>BK141</f>
        <v>0</v>
      </c>
      <c r="L141" s="121"/>
      <c r="M141" s="125"/>
      <c r="N141" s="126"/>
      <c r="O141" s="126"/>
      <c r="P141" s="127">
        <f>SUM(P142:P149)</f>
        <v>60.043394800000002</v>
      </c>
      <c r="Q141" s="126"/>
      <c r="R141" s="127">
        <f>SUM(R142:R149)</f>
        <v>0.54276000000000002</v>
      </c>
      <c r="S141" s="126"/>
      <c r="T141" s="128">
        <f>SUM(T142:T149)</f>
        <v>0</v>
      </c>
      <c r="AR141" s="122" t="s">
        <v>12</v>
      </c>
      <c r="AT141" s="129" t="s">
        <v>66</v>
      </c>
      <c r="AU141" s="129" t="s">
        <v>72</v>
      </c>
      <c r="AY141" s="122" t="s">
        <v>100</v>
      </c>
      <c r="BK141" s="130">
        <f>SUM(BK142:BK149)</f>
        <v>0</v>
      </c>
    </row>
    <row r="142" spans="1:65" s="2" customFormat="1" ht="24" customHeight="1">
      <c r="A142" s="26"/>
      <c r="B142" s="133"/>
      <c r="C142" s="134">
        <v>16</v>
      </c>
      <c r="D142" s="174" t="s">
        <v>102</v>
      </c>
      <c r="E142" s="176" t="s">
        <v>129</v>
      </c>
      <c r="F142" s="177" t="s">
        <v>130</v>
      </c>
      <c r="G142" s="178" t="s">
        <v>131</v>
      </c>
      <c r="H142" s="154">
        <v>237.91</v>
      </c>
      <c r="I142" s="155"/>
      <c r="J142" s="155">
        <f>H142*I142</f>
        <v>0</v>
      </c>
      <c r="K142" s="136"/>
      <c r="L142" s="27"/>
      <c r="M142" s="137" t="s">
        <v>1</v>
      </c>
      <c r="N142" s="138" t="s">
        <v>33</v>
      </c>
      <c r="O142" s="139">
        <v>0.15028</v>
      </c>
      <c r="P142" s="139">
        <f t="shared" ref="P142:P149" si="3">O142*H142</f>
        <v>35.753114799999999</v>
      </c>
      <c r="Q142" s="139">
        <v>0</v>
      </c>
      <c r="R142" s="139">
        <f t="shared" ref="R142:R149" si="4">Q142*H142</f>
        <v>0</v>
      </c>
      <c r="S142" s="139">
        <v>0</v>
      </c>
      <c r="T142" s="140">
        <f t="shared" ref="T142:T149" si="5">S142*H142</f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41" t="s">
        <v>132</v>
      </c>
      <c r="AT142" s="141" t="s">
        <v>102</v>
      </c>
      <c r="AU142" s="141" t="s">
        <v>12</v>
      </c>
      <c r="AY142" s="14" t="s">
        <v>100</v>
      </c>
      <c r="BE142" s="142">
        <f t="shared" ref="BE142:BE149" si="6">IF(N142="základná",J142,0)</f>
        <v>0</v>
      </c>
      <c r="BF142" s="142">
        <f t="shared" ref="BF142:BF149" si="7">IF(N142="znížená",J142,0)</f>
        <v>0</v>
      </c>
      <c r="BG142" s="142">
        <f t="shared" ref="BG142:BG149" si="8">IF(N142="zákl. prenesená",J142,0)</f>
        <v>0</v>
      </c>
      <c r="BH142" s="142">
        <f t="shared" ref="BH142:BH149" si="9">IF(N142="zníž. prenesená",J142,0)</f>
        <v>0</v>
      </c>
      <c r="BI142" s="142">
        <f t="shared" ref="BI142:BI149" si="10">IF(N142="nulová",J142,0)</f>
        <v>0</v>
      </c>
      <c r="BJ142" s="14" t="s">
        <v>12</v>
      </c>
      <c r="BK142" s="142">
        <f t="shared" ref="BK142:BK149" si="11">ROUND(I142*H142,2)</f>
        <v>0</v>
      </c>
      <c r="BL142" s="14" t="s">
        <v>132</v>
      </c>
      <c r="BM142" s="141" t="s">
        <v>133</v>
      </c>
    </row>
    <row r="143" spans="1:65" s="2" customFormat="1" ht="36" customHeight="1">
      <c r="A143" s="26"/>
      <c r="B143" s="133"/>
      <c r="C143" s="143">
        <v>17</v>
      </c>
      <c r="D143" s="179" t="s">
        <v>114</v>
      </c>
      <c r="E143" s="180" t="s">
        <v>134</v>
      </c>
      <c r="F143" s="181" t="s">
        <v>135</v>
      </c>
      <c r="G143" s="182" t="s">
        <v>112</v>
      </c>
      <c r="H143" s="158">
        <v>10</v>
      </c>
      <c r="I143" s="159"/>
      <c r="J143" s="155">
        <f t="shared" ref="J143:J149" si="12">H143*I143</f>
        <v>0</v>
      </c>
      <c r="K143" s="144"/>
      <c r="L143" s="145"/>
      <c r="M143" s="146" t="s">
        <v>1</v>
      </c>
      <c r="N143" s="147" t="s">
        <v>33</v>
      </c>
      <c r="O143" s="139">
        <v>0</v>
      </c>
      <c r="P143" s="139">
        <f t="shared" si="3"/>
        <v>0</v>
      </c>
      <c r="Q143" s="139">
        <v>4.41E-2</v>
      </c>
      <c r="R143" s="139">
        <f t="shared" si="4"/>
        <v>0.441</v>
      </c>
      <c r="S143" s="139">
        <v>0</v>
      </c>
      <c r="T143" s="140">
        <f t="shared" si="5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41" t="s">
        <v>136</v>
      </c>
      <c r="AT143" s="141" t="s">
        <v>114</v>
      </c>
      <c r="AU143" s="141" t="s">
        <v>12</v>
      </c>
      <c r="AY143" s="14" t="s">
        <v>100</v>
      </c>
      <c r="BE143" s="142">
        <f t="shared" si="6"/>
        <v>0</v>
      </c>
      <c r="BF143" s="142">
        <f t="shared" si="7"/>
        <v>0</v>
      </c>
      <c r="BG143" s="142">
        <f t="shared" si="8"/>
        <v>0</v>
      </c>
      <c r="BH143" s="142">
        <f t="shared" si="9"/>
        <v>0</v>
      </c>
      <c r="BI143" s="142">
        <f t="shared" si="10"/>
        <v>0</v>
      </c>
      <c r="BJ143" s="14" t="s">
        <v>12</v>
      </c>
      <c r="BK143" s="142">
        <f t="shared" si="11"/>
        <v>0</v>
      </c>
      <c r="BL143" s="14" t="s">
        <v>136</v>
      </c>
      <c r="BM143" s="141" t="s">
        <v>137</v>
      </c>
    </row>
    <row r="144" spans="1:65" s="2" customFormat="1" ht="16.5" customHeight="1">
      <c r="A144" s="26"/>
      <c r="B144" s="133"/>
      <c r="C144" s="134">
        <v>18</v>
      </c>
      <c r="D144" s="174" t="s">
        <v>102</v>
      </c>
      <c r="E144" s="176" t="s">
        <v>138</v>
      </c>
      <c r="F144" s="177" t="s">
        <v>139</v>
      </c>
      <c r="G144" s="178" t="s">
        <v>131</v>
      </c>
      <c r="H144" s="154">
        <v>714</v>
      </c>
      <c r="I144" s="155"/>
      <c r="J144" s="155">
        <f t="shared" si="12"/>
        <v>0</v>
      </c>
      <c r="K144" s="136"/>
      <c r="L144" s="27"/>
      <c r="M144" s="137" t="s">
        <v>1</v>
      </c>
      <c r="N144" s="138" t="s">
        <v>33</v>
      </c>
      <c r="O144" s="139">
        <v>3.4020000000000002E-2</v>
      </c>
      <c r="P144" s="139">
        <f t="shared" si="3"/>
        <v>24.290280000000003</v>
      </c>
      <c r="Q144" s="139">
        <v>0</v>
      </c>
      <c r="R144" s="139">
        <f t="shared" si="4"/>
        <v>0</v>
      </c>
      <c r="S144" s="139">
        <v>0</v>
      </c>
      <c r="T144" s="140">
        <f t="shared" si="5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41" t="s">
        <v>132</v>
      </c>
      <c r="AT144" s="141" t="s">
        <v>102</v>
      </c>
      <c r="AU144" s="141" t="s">
        <v>12</v>
      </c>
      <c r="AY144" s="14" t="s">
        <v>100</v>
      </c>
      <c r="BE144" s="142">
        <f t="shared" si="6"/>
        <v>0</v>
      </c>
      <c r="BF144" s="142">
        <f t="shared" si="7"/>
        <v>0</v>
      </c>
      <c r="BG144" s="142">
        <f t="shared" si="8"/>
        <v>0</v>
      </c>
      <c r="BH144" s="142">
        <f t="shared" si="9"/>
        <v>0</v>
      </c>
      <c r="BI144" s="142">
        <f t="shared" si="10"/>
        <v>0</v>
      </c>
      <c r="BJ144" s="14" t="s">
        <v>12</v>
      </c>
      <c r="BK144" s="142">
        <f t="shared" si="11"/>
        <v>0</v>
      </c>
      <c r="BL144" s="14" t="s">
        <v>132</v>
      </c>
      <c r="BM144" s="141" t="s">
        <v>140</v>
      </c>
    </row>
    <row r="145" spans="1:65" s="2" customFormat="1" ht="24" customHeight="1">
      <c r="A145" s="26"/>
      <c r="B145" s="133"/>
      <c r="C145" s="143">
        <v>19</v>
      </c>
      <c r="D145" s="179" t="s">
        <v>114</v>
      </c>
      <c r="E145" s="180" t="s">
        <v>141</v>
      </c>
      <c r="F145" s="181" t="s">
        <v>142</v>
      </c>
      <c r="G145" s="182" t="s">
        <v>112</v>
      </c>
      <c r="H145" s="158">
        <v>9.1999999999999993</v>
      </c>
      <c r="I145" s="159"/>
      <c r="J145" s="155">
        <f t="shared" si="12"/>
        <v>0</v>
      </c>
      <c r="K145" s="144"/>
      <c r="L145" s="145"/>
      <c r="M145" s="146" t="s">
        <v>1</v>
      </c>
      <c r="N145" s="147" t="s">
        <v>33</v>
      </c>
      <c r="O145" s="139">
        <v>0</v>
      </c>
      <c r="P145" s="139">
        <f t="shared" si="3"/>
        <v>0</v>
      </c>
      <c r="Q145" s="139">
        <v>3.3E-3</v>
      </c>
      <c r="R145" s="139">
        <f t="shared" si="4"/>
        <v>3.0359999999999998E-2</v>
      </c>
      <c r="S145" s="139">
        <v>0</v>
      </c>
      <c r="T145" s="140">
        <f t="shared" si="5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41" t="s">
        <v>143</v>
      </c>
      <c r="AT145" s="141" t="s">
        <v>114</v>
      </c>
      <c r="AU145" s="141" t="s">
        <v>12</v>
      </c>
      <c r="AY145" s="14" t="s">
        <v>100</v>
      </c>
      <c r="BE145" s="142">
        <f t="shared" si="6"/>
        <v>0</v>
      </c>
      <c r="BF145" s="142">
        <f t="shared" si="7"/>
        <v>0</v>
      </c>
      <c r="BG145" s="142">
        <f t="shared" si="8"/>
        <v>0</v>
      </c>
      <c r="BH145" s="142">
        <f t="shared" si="9"/>
        <v>0</v>
      </c>
      <c r="BI145" s="142">
        <f t="shared" si="10"/>
        <v>0</v>
      </c>
      <c r="BJ145" s="14" t="s">
        <v>12</v>
      </c>
      <c r="BK145" s="142">
        <f t="shared" si="11"/>
        <v>0</v>
      </c>
      <c r="BL145" s="14" t="s">
        <v>132</v>
      </c>
      <c r="BM145" s="141" t="s">
        <v>144</v>
      </c>
    </row>
    <row r="146" spans="1:65" s="2" customFormat="1" ht="24" customHeight="1">
      <c r="A146" s="26"/>
      <c r="B146" s="133"/>
      <c r="C146" s="143">
        <v>20</v>
      </c>
      <c r="D146" s="179" t="s">
        <v>114</v>
      </c>
      <c r="E146" s="180" t="s">
        <v>146</v>
      </c>
      <c r="F146" s="181" t="s">
        <v>147</v>
      </c>
      <c r="G146" s="182" t="s">
        <v>112</v>
      </c>
      <c r="H146" s="158">
        <v>714</v>
      </c>
      <c r="I146" s="159"/>
      <c r="J146" s="155">
        <f t="shared" si="12"/>
        <v>0</v>
      </c>
      <c r="K146" s="144"/>
      <c r="L146" s="145"/>
      <c r="M146" s="146" t="s">
        <v>1</v>
      </c>
      <c r="N146" s="147" t="s">
        <v>33</v>
      </c>
      <c r="O146" s="139">
        <v>0</v>
      </c>
      <c r="P146" s="139">
        <f t="shared" si="3"/>
        <v>0</v>
      </c>
      <c r="Q146" s="139">
        <v>1E-4</v>
      </c>
      <c r="R146" s="139">
        <f t="shared" si="4"/>
        <v>7.1400000000000005E-2</v>
      </c>
      <c r="S146" s="139">
        <v>0</v>
      </c>
      <c r="T146" s="140">
        <f t="shared" si="5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41" t="s">
        <v>143</v>
      </c>
      <c r="AT146" s="141" t="s">
        <v>114</v>
      </c>
      <c r="AU146" s="141" t="s">
        <v>12</v>
      </c>
      <c r="AY146" s="14" t="s">
        <v>100</v>
      </c>
      <c r="BE146" s="142">
        <f t="shared" si="6"/>
        <v>0</v>
      </c>
      <c r="BF146" s="142">
        <f t="shared" si="7"/>
        <v>0</v>
      </c>
      <c r="BG146" s="142">
        <f t="shared" si="8"/>
        <v>0</v>
      </c>
      <c r="BH146" s="142">
        <f t="shared" si="9"/>
        <v>0</v>
      </c>
      <c r="BI146" s="142">
        <f t="shared" si="10"/>
        <v>0</v>
      </c>
      <c r="BJ146" s="14" t="s">
        <v>12</v>
      </c>
      <c r="BK146" s="142">
        <f t="shared" si="11"/>
        <v>0</v>
      </c>
      <c r="BL146" s="14" t="s">
        <v>132</v>
      </c>
      <c r="BM146" s="141" t="s">
        <v>148</v>
      </c>
    </row>
    <row r="147" spans="1:65" s="2" customFormat="1" ht="24" customHeight="1">
      <c r="A147" s="152"/>
      <c r="B147" s="133"/>
      <c r="C147" s="134">
        <v>21</v>
      </c>
      <c r="D147" s="174" t="s">
        <v>102</v>
      </c>
      <c r="E147" s="176" t="s">
        <v>154</v>
      </c>
      <c r="F147" s="177" t="s">
        <v>155</v>
      </c>
      <c r="G147" s="178" t="s">
        <v>112</v>
      </c>
      <c r="H147" s="154">
        <v>1</v>
      </c>
      <c r="I147" s="155"/>
      <c r="J147" s="155">
        <f t="shared" si="12"/>
        <v>0</v>
      </c>
      <c r="K147" s="136"/>
      <c r="L147" s="27"/>
      <c r="M147" s="137"/>
      <c r="N147" s="138"/>
      <c r="O147" s="139"/>
      <c r="P147" s="139"/>
      <c r="Q147" s="139"/>
      <c r="R147" s="139"/>
      <c r="S147" s="139"/>
      <c r="T147" s="140"/>
      <c r="U147" s="152"/>
      <c r="V147" s="152"/>
      <c r="W147" s="152"/>
      <c r="X147" s="152"/>
      <c r="Y147" s="152"/>
      <c r="Z147" s="152"/>
      <c r="AA147" s="152"/>
      <c r="AB147" s="152"/>
      <c r="AC147" s="152"/>
      <c r="AD147" s="152"/>
      <c r="AE147" s="152"/>
      <c r="AR147" s="141"/>
      <c r="AT147" s="141"/>
      <c r="AU147" s="141"/>
      <c r="AY147" s="14"/>
      <c r="BE147" s="142"/>
      <c r="BF147" s="142"/>
      <c r="BG147" s="142"/>
      <c r="BH147" s="142"/>
      <c r="BI147" s="142"/>
      <c r="BJ147" s="14"/>
      <c r="BK147" s="142">
        <f t="shared" si="11"/>
        <v>0</v>
      </c>
      <c r="BL147" s="14"/>
      <c r="BM147" s="141"/>
    </row>
    <row r="148" spans="1:65" s="2" customFormat="1" ht="36" customHeight="1">
      <c r="A148" s="152"/>
      <c r="B148" s="133"/>
      <c r="C148" s="143">
        <v>22</v>
      </c>
      <c r="D148" s="179" t="s">
        <v>114</v>
      </c>
      <c r="E148" s="180" t="s">
        <v>153</v>
      </c>
      <c r="F148" s="181" t="s">
        <v>156</v>
      </c>
      <c r="G148" s="182" t="s">
        <v>112</v>
      </c>
      <c r="H148" s="158">
        <v>1</v>
      </c>
      <c r="I148" s="159"/>
      <c r="J148" s="155">
        <f t="shared" si="12"/>
        <v>0</v>
      </c>
      <c r="K148" s="144"/>
      <c r="L148" s="145"/>
      <c r="M148" s="146"/>
      <c r="N148" s="147"/>
      <c r="O148" s="139"/>
      <c r="P148" s="139"/>
      <c r="Q148" s="139"/>
      <c r="R148" s="139"/>
      <c r="S148" s="139"/>
      <c r="T148" s="140"/>
      <c r="U148" s="152"/>
      <c r="V148" s="152"/>
      <c r="W148" s="152"/>
      <c r="X148" s="152"/>
      <c r="Y148" s="152"/>
      <c r="Z148" s="152"/>
      <c r="AA148" s="152"/>
      <c r="AB148" s="152"/>
      <c r="AC148" s="152"/>
      <c r="AD148" s="152"/>
      <c r="AE148" s="152"/>
      <c r="AR148" s="141"/>
      <c r="AT148" s="141"/>
      <c r="AU148" s="141"/>
      <c r="AY148" s="14"/>
      <c r="BE148" s="142"/>
      <c r="BF148" s="142"/>
      <c r="BG148" s="142"/>
      <c r="BH148" s="142"/>
      <c r="BI148" s="142"/>
      <c r="BJ148" s="14"/>
      <c r="BK148" s="142">
        <f t="shared" si="11"/>
        <v>0</v>
      </c>
      <c r="BL148" s="14"/>
      <c r="BM148" s="141"/>
    </row>
    <row r="149" spans="1:65" s="2" customFormat="1" ht="24" customHeight="1">
      <c r="A149" s="26"/>
      <c r="B149" s="133"/>
      <c r="C149" s="134">
        <v>23</v>
      </c>
      <c r="D149" s="174" t="s">
        <v>102</v>
      </c>
      <c r="E149" s="176" t="s">
        <v>149</v>
      </c>
      <c r="F149" s="177" t="s">
        <v>150</v>
      </c>
      <c r="G149" s="178" t="s">
        <v>151</v>
      </c>
      <c r="H149" s="154">
        <v>14.821999999999999</v>
      </c>
      <c r="I149" s="155"/>
      <c r="J149" s="155">
        <f t="shared" si="12"/>
        <v>0</v>
      </c>
      <c r="K149" s="136"/>
      <c r="L149" s="27"/>
      <c r="M149" s="148" t="s">
        <v>1</v>
      </c>
      <c r="N149" s="149" t="s">
        <v>33</v>
      </c>
      <c r="O149" s="150">
        <v>0</v>
      </c>
      <c r="P149" s="150">
        <f t="shared" si="3"/>
        <v>0</v>
      </c>
      <c r="Q149" s="150">
        <v>0</v>
      </c>
      <c r="R149" s="150">
        <f t="shared" si="4"/>
        <v>0</v>
      </c>
      <c r="S149" s="150">
        <v>0</v>
      </c>
      <c r="T149" s="151">
        <f t="shared" si="5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41" t="s">
        <v>132</v>
      </c>
      <c r="AT149" s="141" t="s">
        <v>102</v>
      </c>
      <c r="AU149" s="141" t="s">
        <v>12</v>
      </c>
      <c r="AY149" s="14" t="s">
        <v>100</v>
      </c>
      <c r="BE149" s="142">
        <f t="shared" si="6"/>
        <v>0</v>
      </c>
      <c r="BF149" s="142">
        <f t="shared" si="7"/>
        <v>0</v>
      </c>
      <c r="BG149" s="142">
        <f t="shared" si="8"/>
        <v>0</v>
      </c>
      <c r="BH149" s="142">
        <f t="shared" si="9"/>
        <v>0</v>
      </c>
      <c r="BI149" s="142">
        <f t="shared" si="10"/>
        <v>0</v>
      </c>
      <c r="BJ149" s="14" t="s">
        <v>12</v>
      </c>
      <c r="BK149" s="142">
        <f t="shared" si="11"/>
        <v>0</v>
      </c>
      <c r="BL149" s="14" t="s">
        <v>132</v>
      </c>
      <c r="BM149" s="141" t="s">
        <v>152</v>
      </c>
    </row>
    <row r="150" spans="1:65" s="2" customFormat="1" ht="6.95" customHeight="1">
      <c r="A150" s="26"/>
      <c r="B150" s="41"/>
      <c r="C150" s="42"/>
      <c r="D150" s="42"/>
      <c r="E150" s="42"/>
      <c r="F150" s="42"/>
      <c r="G150" s="42"/>
      <c r="H150" s="42"/>
      <c r="I150" s="42"/>
      <c r="J150" s="42"/>
      <c r="K150" s="42"/>
      <c r="L150" s="27"/>
      <c r="M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</row>
  </sheetData>
  <autoFilter ref="C118:K149"/>
  <mergeCells count="6">
    <mergeCell ref="E111:H111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  <ignoredErrors>
    <ignoredError sqref="J122:J129 J131:J133 J135:J137 J139 J142:J149" unlockedFormula="1"/>
    <ignoredError sqref="E121:E129 E130:E138 C135 E139 E141:E149" numberStoredAsText="1"/>
    <ignoredError sqref="J130 J134 J13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Rozpočet</vt:lpstr>
      <vt:lpstr>'Rekapitulácia stavby'!Názvy_tlače</vt:lpstr>
      <vt:lpstr>Rozpočet!Názvy_tlače</vt:lpstr>
      <vt:lpstr>'Rekapitulácia stavby'!Oblasť_tlače</vt:lpstr>
      <vt:lpstr>Rozpočet!Oblasť_tlače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Ľubomír Dömény</dc:creator>
  <cp:lastModifiedBy>Lenovo</cp:lastModifiedBy>
  <cp:lastPrinted>2019-12-06T14:02:03Z</cp:lastPrinted>
  <dcterms:created xsi:type="dcterms:W3CDTF">2019-10-22T13:20:40Z</dcterms:created>
  <dcterms:modified xsi:type="dcterms:W3CDTF">2019-12-02T09:38:26Z</dcterms:modified>
</cp:coreProperties>
</file>