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Pomichal Gabi\2016\Verejné obstarávanie\II.Q\3_Chodníky v mestskom cintoríne\05_Výzva\"/>
    </mc:Choice>
  </mc:AlternateContent>
  <bookViews>
    <workbookView xWindow="0" yWindow="0" windowWidth="16380" windowHeight="8190" activeTab="1"/>
  </bookViews>
  <sheets>
    <sheet name="Krycí list_stavebné úpravy" sheetId="17" r:id="rId1"/>
    <sheet name="Rekapitulacia" sheetId="16" r:id="rId2"/>
    <sheet name="1 - Prístupová cesta a chodník" sheetId="23" r:id="rId3"/>
    <sheet name="2 - Chodník" sheetId="22" r:id="rId4"/>
    <sheet name="3 - Verejné osvetlenie" sheetId="24" r:id="rId5"/>
    <sheet name="4 - Vodovod" sheetId="25" r:id="rId6"/>
  </sheets>
  <definedNames>
    <definedName name="_xlnm.Print_Area" localSheetId="2">'1 - Prístupová cesta a chodník'!$A$1:$G$32</definedName>
    <definedName name="_xlnm.Print_Area" localSheetId="3">'2 - Chodník'!$A$1:$G$32</definedName>
    <definedName name="_xlnm.Print_Area" localSheetId="1">Rekapitulacia!$A$1:$E$18</definedName>
  </definedNames>
  <calcPr calcId="152511" iterateCount="1"/>
</workbook>
</file>

<file path=xl/calcChain.xml><?xml version="1.0" encoding="utf-8"?>
<calcChain xmlns="http://schemas.openxmlformats.org/spreadsheetml/2006/main">
  <c r="C13" i="16" l="1"/>
  <c r="G26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13" i="25"/>
  <c r="H13" i="24"/>
  <c r="H51" i="24"/>
  <c r="H50" i="24"/>
  <c r="H49" i="24"/>
  <c r="H35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36" i="24"/>
  <c r="H14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15" i="24"/>
  <c r="G31" i="22"/>
  <c r="G29" i="22"/>
  <c r="G26" i="22"/>
  <c r="G27" i="22"/>
  <c r="G24" i="22" s="1"/>
  <c r="G25" i="22"/>
  <c r="G22" i="22"/>
  <c r="G23" i="22"/>
  <c r="G20" i="22" s="1"/>
  <c r="G21" i="22"/>
  <c r="G16" i="22"/>
  <c r="G17" i="22"/>
  <c r="G18" i="22"/>
  <c r="G19" i="22"/>
  <c r="G15" i="22"/>
  <c r="G31" i="23"/>
  <c r="G29" i="23"/>
  <c r="G26" i="23"/>
  <c r="G27" i="23"/>
  <c r="G25" i="23"/>
  <c r="G22" i="23"/>
  <c r="G23" i="23"/>
  <c r="G21" i="23"/>
  <c r="G16" i="23"/>
  <c r="G17" i="23"/>
  <c r="G18" i="23"/>
  <c r="G19" i="23"/>
  <c r="G15" i="23"/>
  <c r="G28" i="22"/>
  <c r="G14" i="22"/>
  <c r="G30" i="23"/>
  <c r="G28" i="23"/>
  <c r="G24" i="23"/>
  <c r="G20" i="23"/>
  <c r="G14" i="23"/>
  <c r="G13" i="22" l="1"/>
  <c r="G13" i="23"/>
  <c r="G32" i="23" s="1"/>
  <c r="C12" i="16" l="1"/>
  <c r="E15" i="25"/>
  <c r="E14" i="25"/>
  <c r="A14" i="25"/>
  <c r="A15" i="25" s="1"/>
  <c r="A16" i="25" s="1"/>
  <c r="A20" i="25" s="1"/>
  <c r="A21" i="25" s="1"/>
  <c r="A22" i="25" s="1"/>
  <c r="A23" i="25" s="1"/>
  <c r="A24" i="25" s="1"/>
  <c r="A25" i="25" s="1"/>
  <c r="A41" i="24" l="1"/>
  <c r="A42" i="24" s="1"/>
  <c r="A43" i="24" s="1"/>
  <c r="A44" i="24" s="1"/>
  <c r="A45" i="24" s="1"/>
  <c r="A46" i="24" s="1"/>
  <c r="A47" i="24" s="1"/>
  <c r="A48" i="24" s="1"/>
  <c r="F17" i="24"/>
  <c r="F16" i="24"/>
  <c r="A16" i="24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6" i="24" s="1"/>
  <c r="A37" i="24" s="1"/>
  <c r="A50" i="24" l="1"/>
  <c r="C11" i="16" l="1"/>
  <c r="E43" i="17" s="1"/>
  <c r="D12" i="16" l="1"/>
  <c r="E12" i="16" s="1"/>
  <c r="D11" i="16"/>
  <c r="E29" i="23"/>
  <c r="E26" i="23"/>
  <c r="E25" i="23"/>
  <c r="E22" i="23"/>
  <c r="E21" i="23"/>
  <c r="E15" i="23"/>
  <c r="E22" i="22"/>
  <c r="E15" i="22"/>
  <c r="E23" i="22"/>
  <c r="E23" i="23"/>
  <c r="E11" i="16" l="1"/>
  <c r="E19" i="23"/>
  <c r="E27" i="23"/>
  <c r="A16" i="23"/>
  <c r="E17" i="22"/>
  <c r="A16" i="22"/>
  <c r="E27" i="22"/>
  <c r="E31" i="22" l="1"/>
  <c r="G30" i="22" s="1"/>
  <c r="E16" i="23"/>
  <c r="E18" i="23"/>
  <c r="E31" i="23"/>
  <c r="E17" i="23"/>
  <c r="E16" i="22"/>
  <c r="E18" i="22"/>
  <c r="E19" i="22"/>
  <c r="J45" i="17" l="1"/>
  <c r="K46" i="17"/>
  <c r="P43" i="17"/>
  <c r="P42" i="17"/>
  <c r="P41" i="17"/>
  <c r="P40" i="17"/>
  <c r="P39" i="17"/>
  <c r="R36" i="17"/>
  <c r="J36" i="17"/>
  <c r="E36" i="17"/>
  <c r="C9" i="16" l="1"/>
  <c r="C10" i="16"/>
  <c r="G32" i="22"/>
  <c r="D10" i="16" l="1"/>
  <c r="E10" i="16" s="1"/>
  <c r="E39" i="17"/>
  <c r="D9" i="16"/>
  <c r="E9" i="16" s="1"/>
  <c r="E13" i="16" l="1"/>
  <c r="D13" i="16"/>
  <c r="E45" i="17" l="1"/>
  <c r="R48" i="17" s="1"/>
  <c r="R49" i="17" l="1"/>
  <c r="R51" i="17" s="1"/>
</calcChain>
</file>

<file path=xl/sharedStrings.xml><?xml version="1.0" encoding="utf-8"?>
<sst xmlns="http://schemas.openxmlformats.org/spreadsheetml/2006/main" count="433" uniqueCount="243">
  <si>
    <t xml:space="preserve">Dátum: </t>
  </si>
  <si>
    <t>Kód položky</t>
  </si>
  <si>
    <t>MJ</t>
  </si>
  <si>
    <t>1</t>
  </si>
  <si>
    <t>%</t>
  </si>
  <si>
    <t>HSV</t>
  </si>
  <si>
    <t>HZS</t>
  </si>
  <si>
    <t>Rekapitulácia objektov stavby</t>
  </si>
  <si>
    <t>Projektant:</t>
  </si>
  <si>
    <t>Spracoval:</t>
  </si>
  <si>
    <t>Kód</t>
  </si>
  <si>
    <t>Zákazka</t>
  </si>
  <si>
    <t>Cena bez DPH</t>
  </si>
  <si>
    <t>DPH 20%</t>
  </si>
  <si>
    <t>Cena  s DPH</t>
  </si>
  <si>
    <t>02</t>
  </si>
  <si>
    <t>Celkom:</t>
  </si>
  <si>
    <t>KRYCÍ LIST ROZPOČTU</t>
  </si>
  <si>
    <t>Názov stavby</t>
  </si>
  <si>
    <t>JKSO</t>
  </si>
  <si>
    <t>Názov objektu</t>
  </si>
  <si>
    <t>EČO</t>
  </si>
  <si>
    <t>Kód objektu</t>
  </si>
  <si>
    <t>l-zl-1</t>
  </si>
  <si>
    <t>Miesto</t>
  </si>
  <si>
    <t>Kód časti</t>
  </si>
  <si>
    <t>l-zl-11</t>
  </si>
  <si>
    <t>Názov podčasti</t>
  </si>
  <si>
    <t xml:space="preserve"> </t>
  </si>
  <si>
    <t>Kód podčasti</t>
  </si>
  <si>
    <t>IČO</t>
  </si>
  <si>
    <t>DIČ</t>
  </si>
  <si>
    <t>Objednávateľ</t>
  </si>
  <si>
    <t>Projektant</t>
  </si>
  <si>
    <t>Zhotoviteľ</t>
  </si>
  <si>
    <t>Rozpočet číslo</t>
  </si>
  <si>
    <t>Spracoval</t>
  </si>
  <si>
    <t>Dňa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</si>
  <si>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</si>
  <si>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</si>
  <si>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</si>
  <si>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</si>
  <si>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</si>
  <si>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</si>
  <si>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</si>
  <si>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</si>
  <si>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</si>
  <si>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</si>
  <si>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</si>
  <si>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</si>
  <si>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</si>
  <si>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</si>
  <si>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</si>
  <si>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Dodávky</t>
  </si>
  <si>
    <t>Práca nadčas</t>
  </si>
  <si>
    <t>Zariadenie staveniska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</si>
  <si>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</si>
  <si>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</si>
  <si>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</si>
  <si>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</si>
  <si>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</si>
  <si>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</si>
  <si>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</si>
  <si>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</si>
  <si>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</si>
  <si>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</si>
  <si>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</si>
  <si>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</si>
  <si>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</si>
  <si>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</si>
  <si>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</si>
  <si>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</si>
  <si>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</si>
  <si>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</si>
  <si>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</si>
  <si>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</si>
  <si>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DPH</t>
  </si>
  <si>
    <t>Cena s DPH (r. 23-25)</t>
  </si>
  <si>
    <t>Dátum a popis</t>
  </si>
  <si>
    <t>E</t>
  </si>
  <si>
    <t>Prípočty a odpočty</t>
  </si>
  <si>
    <t>Dodávky objednávateľa</t>
  </si>
  <si>
    <t>Kĺzavá doložka</t>
  </si>
  <si>
    <t>Zvýhodnenie + -</t>
  </si>
  <si>
    <t>Popis</t>
  </si>
  <si>
    <t>m2</t>
  </si>
  <si>
    <t>Práce a dodávky HSV</t>
  </si>
  <si>
    <t>Objednávateľ: Municipal Real Estate Dunajská Streda, s.r.o.</t>
  </si>
  <si>
    <t>01</t>
  </si>
  <si>
    <t>ROZPOČET</t>
  </si>
  <si>
    <t>Stavba:   NOVOSTAVBA RODINNÉHO DOMU</t>
  </si>
  <si>
    <t xml:space="preserve">Objekt:   </t>
  </si>
  <si>
    <t xml:space="preserve">Objednávateľ:  </t>
  </si>
  <si>
    <t xml:space="preserve">Zhotoviteľ:   </t>
  </si>
  <si>
    <t xml:space="preserve">Miesto:  </t>
  </si>
  <si>
    <t>Č.</t>
  </si>
  <si>
    <t>Množstvo celkom</t>
  </si>
  <si>
    <t>Cena jednotková</t>
  </si>
  <si>
    <t>Cena celkom</t>
  </si>
  <si>
    <t>2</t>
  </si>
  <si>
    <t>3</t>
  </si>
  <si>
    <t>4</t>
  </si>
  <si>
    <t>5</t>
  </si>
  <si>
    <t>6</t>
  </si>
  <si>
    <t>7</t>
  </si>
  <si>
    <t xml:space="preserve">Práce a dodávky HSV   </t>
  </si>
  <si>
    <t xml:space="preserve">Celkom   </t>
  </si>
  <si>
    <t>Municipal Real Estate Dunajská Streda, s.r.o.</t>
  </si>
  <si>
    <t>Ostatné konštrukcie a práce-búranie</t>
  </si>
  <si>
    <t>Prístupová cesta a chodníky v mestskom cintoríne</t>
  </si>
  <si>
    <t>Mestský cintorín Dunajská Streda</t>
  </si>
  <si>
    <t>Zemné práce</t>
  </si>
  <si>
    <t>Zakladanie</t>
  </si>
  <si>
    <t>Komunikácie</t>
  </si>
  <si>
    <t>Presun hmôt HSV</t>
  </si>
  <si>
    <t>m3</t>
  </si>
  <si>
    <t>Príplatok k cenám za lepivosť horniny</t>
  </si>
  <si>
    <t>Uloženie sypaniny na skládky do 100 m3</t>
  </si>
  <si>
    <t>Odkopávka a prekopávka nezapažená v hornine 3 do 100 m3</t>
  </si>
  <si>
    <t>Vodorovné premiestnenie výkopku po spevnenej ceste z horniny tr.1-4 v množstve do 100 m3 do 3000 m</t>
  </si>
  <si>
    <t>Nakladanie neuľahnutého výkopku z horniny tr.1-4 do 100m3</t>
  </si>
  <si>
    <t>58111411a</t>
  </si>
  <si>
    <t>Zhutnenie popložia z rastlej horniny 1 až 4 pod násypy, z hornina súdržných do 92% PS na nesúdržných</t>
  </si>
  <si>
    <t>Podklad alebo podsyp zo štrkopiesku s rozprestretím, vlhčením a zhutnením po zhutnení hr. 200 mm</t>
  </si>
  <si>
    <t>Výstuž mazanín z betónov (z kameniva) a z ľahkých betónov zo zváraných sietí z drôtov typu KARI</t>
  </si>
  <si>
    <t>t</t>
  </si>
  <si>
    <t>m</t>
  </si>
  <si>
    <t>Dilatačné škáry rezané v cementobetónovom kryte priečne rezanie škár šírky 2 až 5 mm</t>
  </si>
  <si>
    <t xml:space="preserve">Presun hmôt pre pozemné komunikácie s krytom monolitickým betónovým akejkoľvek dĺžky objektu </t>
  </si>
  <si>
    <t>Podklad alebo podsyp zo štrkopiesku s rozprestretím, vlhčením a zhutnením po zhutnení hr. 250 mm</t>
  </si>
  <si>
    <t>Kryt z betónu prostého C25/30 komunikácií pre peších hr. 120 mm</t>
  </si>
  <si>
    <t>273356021</t>
  </si>
  <si>
    <t>273356022</t>
  </si>
  <si>
    <t>Debnenie základových konštrukcií zhotovenie</t>
  </si>
  <si>
    <t>Debnenie základových konštrukcií dstránenie</t>
  </si>
  <si>
    <t xml:space="preserve">    Chodníky v zadnej časti cintorína</t>
  </si>
  <si>
    <t xml:space="preserve">    Prístupová cesta a chodník</t>
  </si>
  <si>
    <t>Chodník v zadnej časti cintorína</t>
  </si>
  <si>
    <t>Chodníky v mestskom cintoríne</t>
  </si>
  <si>
    <t>Mestský cintorín</t>
  </si>
  <si>
    <t>03</t>
  </si>
  <si>
    <t>04</t>
  </si>
  <si>
    <t xml:space="preserve">Stavba:   Chodníky v mestskom cintoríne      </t>
  </si>
  <si>
    <t xml:space="preserve">Zhotoviteľ:      </t>
  </si>
  <si>
    <t xml:space="preserve">Vypracoval:  </t>
  </si>
  <si>
    <t xml:space="preserve">Dňa: </t>
  </si>
  <si>
    <t xml:space="preserve">    Rozšírenie verejného osvetlenia</t>
  </si>
  <si>
    <t xml:space="preserve">    Rozšírenie vodovodu</t>
  </si>
  <si>
    <t>Cenová ponuka</t>
  </si>
  <si>
    <t>Objekt:   Mestský cintorín</t>
  </si>
  <si>
    <t>Miesto:   Mestský cintorín Dunajská Streda</t>
  </si>
  <si>
    <t xml:space="preserve">Dátum:  </t>
  </si>
  <si>
    <t>M</t>
  </si>
  <si>
    <t xml:space="preserve">Práce a dodávky M   </t>
  </si>
  <si>
    <t>21-M</t>
  </si>
  <si>
    <t xml:space="preserve">Elektromontáže   </t>
  </si>
  <si>
    <t>210202010-1</t>
  </si>
  <si>
    <t xml:space="preserve">Svietidlo výbojkové </t>
  </si>
  <si>
    <t>ks</t>
  </si>
  <si>
    <t>3470412800</t>
  </si>
  <si>
    <t>Výbojka SON 70W</t>
  </si>
  <si>
    <t>3480148601</t>
  </si>
  <si>
    <t xml:space="preserve">Svietidlo Philips Malaga SGS 101-070 230V I </t>
  </si>
  <si>
    <t>210204011-2</t>
  </si>
  <si>
    <t xml:space="preserve">Osvetľovací stožiar - oceľový do dľžky 12 m   </t>
  </si>
  <si>
    <t>3160116203</t>
  </si>
  <si>
    <t>Stožiar STK 60/50/3 kuželový pozink.</t>
  </si>
  <si>
    <t>210204203</t>
  </si>
  <si>
    <t xml:space="preserve">Elektrovýstroj stožiara 3 okruhy   </t>
  </si>
  <si>
    <t>3450662101</t>
  </si>
  <si>
    <t>Rozvodnica EKM-2020-2D1-B vrátane poistiek</t>
  </si>
  <si>
    <t>210220021</t>
  </si>
  <si>
    <t xml:space="preserve">Uzemňovacie vedenie v zemi včít. svoriek,prepojenia, izolácie spojov FeZn do 120 mm2   </t>
  </si>
  <si>
    <t>3540406300</t>
  </si>
  <si>
    <t xml:space="preserve">HR-Svorka SP 1   </t>
  </si>
  <si>
    <t>3540406700</t>
  </si>
  <si>
    <t xml:space="preserve">HR-Svorka SR 03   </t>
  </si>
  <si>
    <t>3544112000</t>
  </si>
  <si>
    <t xml:space="preserve">Páska uzemňovacia 30x4 mm   </t>
  </si>
  <si>
    <t>kg</t>
  </si>
  <si>
    <t>210270801</t>
  </si>
  <si>
    <t xml:space="preserve">Označovací káblový štítok z PVC rozmer 4x8cm(15-22 znak.)   </t>
  </si>
  <si>
    <t>5628900000</t>
  </si>
  <si>
    <t xml:space="preserve">Štítok na označenie káblového vývodu   </t>
  </si>
  <si>
    <t>210810045</t>
  </si>
  <si>
    <t xml:space="preserve">Silový kábel 750 - 1000 V /mm2/ pevne uložený CYKY-CYKYm 750 V 3x1.5   </t>
  </si>
  <si>
    <t>3410106300</t>
  </si>
  <si>
    <t xml:space="preserve">Kábel silový medený CYKY  3Cx01,5   </t>
  </si>
  <si>
    <t>210901045</t>
  </si>
  <si>
    <t>Silový kábel 750-1000 V (v mm2) pevne uložený AYKY 750 V 4x16</t>
  </si>
  <si>
    <t>3410205600</t>
  </si>
  <si>
    <t xml:space="preserve">Kábel silový hliníkový AYKY 4Bx16   </t>
  </si>
  <si>
    <t>Doprava</t>
  </si>
  <si>
    <t xml:space="preserve">Doprava   </t>
  </si>
  <si>
    <t>MP</t>
  </si>
  <si>
    <t xml:space="preserve">Prenájom montážnej plošiny   </t>
  </si>
  <si>
    <t>hod.</t>
  </si>
  <si>
    <t>PM</t>
  </si>
  <si>
    <t xml:space="preserve">Podružný materiál   </t>
  </si>
  <si>
    <t>46-M</t>
  </si>
  <si>
    <t xml:space="preserve">Zemné práce pri extr.mont.prácach   </t>
  </si>
  <si>
    <t xml:space="preserve">Výkop ryhy v zemine triedy 3   </t>
  </si>
  <si>
    <t>Pretláčanie pod cestou</t>
  </si>
  <si>
    <t>460050703</t>
  </si>
  <si>
    <t xml:space="preserve">Výkop jamy pre stožiar verejného osvetlenia do 2 m3 vrátane, ručný výkop v zemine triedy 3   </t>
  </si>
  <si>
    <t>460080002</t>
  </si>
  <si>
    <t xml:space="preserve">Základ z prostého betónu s dopravou zmesi a betonážou do debnenia   </t>
  </si>
  <si>
    <t>5893232300</t>
  </si>
  <si>
    <t xml:space="preserve">C 12/15 PCSP DO 22MM ZP 10-60MM   </t>
  </si>
  <si>
    <t>6051019200</t>
  </si>
  <si>
    <t>PVC rúra D=300mm - dĺžka 1m</t>
  </si>
  <si>
    <t>460490012</t>
  </si>
  <si>
    <t xml:space="preserve">Rozvinutie a uloženie výstražnej fólie z PVC do ryhy,šírka 33 cm   </t>
  </si>
  <si>
    <t>2830002000</t>
  </si>
  <si>
    <t xml:space="preserve">Fólia červená v m   </t>
  </si>
  <si>
    <t>460510035</t>
  </si>
  <si>
    <t xml:space="preserve">Úplné zriadenie a osadenie káblového priestupu z polypropylénových rúr do D 63 bez zemných prác   </t>
  </si>
  <si>
    <t>2861133602</t>
  </si>
  <si>
    <t xml:space="preserve">Rúra FXKV 63   </t>
  </si>
  <si>
    <t>95-M</t>
  </si>
  <si>
    <t xml:space="preserve">Revízie   </t>
  </si>
  <si>
    <t>950101007</t>
  </si>
  <si>
    <t xml:space="preserve">Odborné prehliadky a odborné skúšky   </t>
  </si>
  <si>
    <t xml:space="preserve">Stavba:   Rozšírenie verejného osvetlenia v mestskom cintoríne </t>
  </si>
  <si>
    <t xml:space="preserve">Spracoval:   </t>
  </si>
  <si>
    <t xml:space="preserve">Stavba:   Rozšírenie vodovodu v mestskom cintoríne </t>
  </si>
  <si>
    <t>kpl</t>
  </si>
  <si>
    <t>PE rúra tlaková DN 40</t>
  </si>
  <si>
    <t>PE rúra tlaková DN 32</t>
  </si>
  <si>
    <t>Napojenie na existujúci rozvod vody</t>
  </si>
  <si>
    <t>Ventil záhradný DN 20</t>
  </si>
  <si>
    <t>Betónová skruž</t>
  </si>
  <si>
    <t xml:space="preserve">Výkopové práce </t>
  </si>
  <si>
    <t>Obsyp pieskom hr. 0,1 m</t>
  </si>
  <si>
    <t>Spätný zásyp výkopu - ryhy</t>
  </si>
  <si>
    <t>Śtrkové lôžko</t>
  </si>
  <si>
    <t xml:space="preserve">Tlaková skúška </t>
  </si>
  <si>
    <t>Vypúšťací ventil</t>
  </si>
  <si>
    <t>Vodovodná šachta 1050 x 1300</t>
  </si>
  <si>
    <t xml:space="preserve">Dátum:        </t>
  </si>
  <si>
    <t>Búranie konštrukcií nad 2m2 z betónu prostého</t>
  </si>
  <si>
    <t xml:space="preserve">Objekt: Mestský cintorín  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</si>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</sst>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\ &quot;€&quot;;\-#,##0.00\ &quot;€&quot;"/>
    <numFmt numFmtId="165" formatCode="#,##0.00;\-#,##0.00"/>
    <numFmt numFmtId="166" formatCode="#,##0.00_ ;\-#,##0.00\ "/>
    <numFmt numFmtId="167" formatCode="0.0%"/>
    <numFmt numFmtId="168" formatCode="####;\-####"/>
    <numFmt numFmtId="169" formatCode="#,##0;\-#,##0"/>
    <numFmt numFmtId="170" formatCode="#,##0.000;\-#,##0.000"/>
    <numFmt numFmtId="171" formatCode="d/m/yyyy;@"/>
    <numFmt numFmtId="172" formatCode="#,##0.000_ ;\-#,##0.000\ "/>
  </numFmts>
  <fonts count="42">
    <font>
      <sz val="8"/>
      <name val="MS Sans Serif"/>
      <family val="2"/>
      <charset val="1"/>
    </font>
    <font>
      <b/>
      <sz val="14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color rgb="FFFF0000"/>
      <name val="Arial CE"/>
      <family val="2"/>
      <charset val="238"/>
    </font>
    <font>
      <b/>
      <u/>
      <sz val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indexed="10"/>
      <name val="Arial CE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1"/>
    </font>
    <font>
      <b/>
      <sz val="8"/>
      <name val="Arial CE"/>
      <family val="2"/>
      <charset val="1"/>
    </font>
    <font>
      <sz val="9"/>
      <name val="Arial CE"/>
      <family val="2"/>
      <charset val="1"/>
    </font>
    <font>
      <sz val="8"/>
      <name val="Arial CYR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1"/>
      <name val="Arial CE"/>
      <family val="2"/>
      <charset val="238"/>
    </font>
    <font>
      <sz val="8"/>
      <name val="MS Sans Serif"/>
      <family val="2"/>
      <charset val="1"/>
    </font>
    <font>
      <sz val="8"/>
      <name val="MS Sans Serif"/>
      <charset val="1"/>
    </font>
    <font>
      <b/>
      <sz val="8"/>
      <name val="MS Sans Serif"/>
      <family val="2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top" wrapText="1"/>
      <protection locked="0"/>
    </xf>
    <xf numFmtId="0" fontId="9" fillId="0" borderId="0" applyAlignment="0">
      <alignment vertical="top" wrapText="1"/>
      <protection locked="0"/>
    </xf>
    <xf numFmtId="0" fontId="10" fillId="0" borderId="0" applyAlignment="0">
      <alignment vertical="top" wrapText="1"/>
      <protection locked="0"/>
    </xf>
    <xf numFmtId="9" fontId="9" fillId="0" borderId="0" applyFont="0" applyFill="0" applyBorder="0" applyAlignment="0" applyProtection="0"/>
    <xf numFmtId="0" fontId="13" fillId="0" borderId="0" applyAlignment="0">
      <alignment vertical="top" wrapText="1"/>
      <protection locked="0"/>
    </xf>
    <xf numFmtId="0" fontId="21" fillId="0" borderId="0"/>
    <xf numFmtId="0" fontId="22" fillId="0" borderId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 applyAlignment="0">
      <alignment vertical="top" wrapText="1"/>
      <protection locked="0"/>
    </xf>
  </cellStyleXfs>
  <cellXfs count="258">
    <xf numFmtId="0" fontId="0" fillId="0" borderId="0" xfId="0">
      <alignment vertical="top" wrapText="1"/>
      <protection locked="0"/>
    </xf>
    <xf numFmtId="0" fontId="10" fillId="0" borderId="0" xfId="1" applyFont="1" applyFill="1" applyAlignment="1" applyProtection="1">
      <alignment horizontal="left"/>
    </xf>
    <xf numFmtId="0" fontId="6" fillId="0" borderId="0" xfId="1" applyFont="1" applyFill="1" applyAlignment="1" applyProtection="1">
      <alignment horizontal="right"/>
    </xf>
    <xf numFmtId="0" fontId="2" fillId="0" borderId="0" xfId="1" applyFont="1" applyFill="1" applyAlignment="1">
      <alignment horizontal="right"/>
      <protection locked="0"/>
    </xf>
    <xf numFmtId="0" fontId="9" fillId="0" borderId="0" xfId="1" applyAlignment="1">
      <alignment vertical="top"/>
      <protection locked="0"/>
    </xf>
    <xf numFmtId="0" fontId="10" fillId="0" borderId="0" xfId="1" applyFont="1" applyAlignment="1">
      <alignment vertical="top"/>
      <protection locked="0"/>
    </xf>
    <xf numFmtId="14" fontId="10" fillId="0" borderId="0" xfId="1" applyNumberFormat="1" applyFont="1" applyAlignment="1">
      <alignment horizontal="left" vertical="top"/>
      <protection locked="0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4" fontId="2" fillId="0" borderId="1" xfId="1" applyNumberFormat="1" applyFont="1" applyFill="1" applyBorder="1" applyAlignment="1">
      <alignment horizontal="left"/>
      <protection locked="0"/>
    </xf>
    <xf numFmtId="0" fontId="8" fillId="0" borderId="1" xfId="1" applyFont="1" applyFill="1" applyBorder="1" applyAlignment="1" applyProtection="1">
      <alignment horizontal="left" wrapText="1"/>
    </xf>
    <xf numFmtId="4" fontId="2" fillId="0" borderId="1" xfId="1" applyNumberFormat="1" applyFont="1" applyFill="1" applyBorder="1" applyAlignment="1">
      <alignment horizontal="right"/>
      <protection locked="0"/>
    </xf>
    <xf numFmtId="4" fontId="11" fillId="0" borderId="1" xfId="1" applyNumberFormat="1" applyFont="1" applyFill="1" applyBorder="1" applyAlignment="1">
      <alignment horizontal="right"/>
      <protection locked="0"/>
    </xf>
    <xf numFmtId="49" fontId="2" fillId="0" borderId="1" xfId="1" applyNumberFormat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wrapText="1"/>
    </xf>
    <xf numFmtId="4" fontId="6" fillId="0" borderId="1" xfId="1" applyNumberFormat="1" applyFont="1" applyFill="1" applyBorder="1" applyAlignment="1" applyProtection="1">
      <alignment horizontal="right" wrapText="1"/>
    </xf>
    <xf numFmtId="166" fontId="6" fillId="0" borderId="1" xfId="1" applyNumberFormat="1" applyFont="1" applyFill="1" applyBorder="1" applyAlignment="1">
      <alignment horizontal="right"/>
      <protection locked="0"/>
    </xf>
    <xf numFmtId="165" fontId="6" fillId="0" borderId="3" xfId="1" applyNumberFormat="1" applyFont="1" applyFill="1" applyBorder="1" applyAlignment="1" applyProtection="1">
      <alignment horizontal="right"/>
    </xf>
    <xf numFmtId="0" fontId="12" fillId="0" borderId="0" xfId="1" applyFont="1" applyBorder="1" applyAlignment="1">
      <alignment vertical="top"/>
      <protection locked="0"/>
    </xf>
    <xf numFmtId="164" fontId="9" fillId="0" borderId="0" xfId="1" applyNumberFormat="1" applyAlignment="1">
      <alignment vertical="top"/>
      <protection locked="0"/>
    </xf>
    <xf numFmtId="167" fontId="0" fillId="0" borderId="0" xfId="3" applyNumberFormat="1" applyFont="1" applyAlignment="1" applyProtection="1">
      <alignment vertical="top"/>
      <protection locked="0"/>
    </xf>
    <xf numFmtId="0" fontId="9" fillId="0" borderId="0" xfId="1" applyAlignment="1">
      <alignment horizontal="right" vertical="top"/>
      <protection locked="0"/>
    </xf>
    <xf numFmtId="10" fontId="0" fillId="0" borderId="0" xfId="3" applyNumberFormat="1" applyFont="1" applyAlignment="1" applyProtection="1">
      <alignment vertical="top"/>
      <protection locked="0"/>
    </xf>
    <xf numFmtId="0" fontId="13" fillId="0" borderId="6" xfId="4" applyFont="1" applyBorder="1" applyAlignment="1" applyProtection="1">
      <alignment horizontal="left"/>
    </xf>
    <xf numFmtId="0" fontId="13" fillId="0" borderId="7" xfId="4" applyFont="1" applyBorder="1" applyAlignment="1" applyProtection="1">
      <alignment horizontal="left"/>
    </xf>
    <xf numFmtId="0" fontId="13" fillId="0" borderId="8" xfId="4" applyFont="1" applyBorder="1" applyAlignment="1" applyProtection="1">
      <alignment horizontal="left"/>
    </xf>
    <xf numFmtId="0" fontId="13" fillId="0" borderId="0" xfId="4" applyAlignment="1" applyProtection="1">
      <alignment horizontal="left" vertical="top"/>
    </xf>
    <xf numFmtId="0" fontId="13" fillId="0" borderId="9" xfId="4" applyFont="1" applyBorder="1" applyAlignment="1" applyProtection="1">
      <alignment horizontal="left"/>
    </xf>
    <xf numFmtId="0" fontId="13" fillId="0" borderId="0" xfId="4" applyFont="1" applyAlignment="1" applyProtection="1">
      <alignment horizontal="left"/>
    </xf>
    <xf numFmtId="0" fontId="14" fillId="0" borderId="0" xfId="4" applyFont="1" applyAlignment="1" applyProtection="1">
      <alignment horizontal="left"/>
    </xf>
    <xf numFmtId="0" fontId="13" fillId="0" borderId="10" xfId="4" applyFont="1" applyBorder="1" applyAlignment="1" applyProtection="1">
      <alignment horizontal="left"/>
    </xf>
    <xf numFmtId="0" fontId="13" fillId="0" borderId="11" xfId="4" applyFont="1" applyBorder="1" applyAlignment="1" applyProtection="1">
      <alignment horizontal="left"/>
    </xf>
    <xf numFmtId="0" fontId="13" fillId="0" borderId="12" xfId="4" applyFont="1" applyBorder="1" applyAlignment="1" applyProtection="1">
      <alignment horizontal="left"/>
    </xf>
    <xf numFmtId="0" fontId="13" fillId="0" borderId="13" xfId="4" applyFont="1" applyBorder="1" applyAlignment="1" applyProtection="1">
      <alignment horizontal="left"/>
    </xf>
    <xf numFmtId="0" fontId="4" fillId="0" borderId="6" xfId="4" applyFont="1" applyBorder="1" applyAlignment="1" applyProtection="1">
      <alignment horizontal="left" vertical="center"/>
    </xf>
    <xf numFmtId="0" fontId="4" fillId="0" borderId="7" xfId="4" applyFont="1" applyBorder="1" applyAlignment="1" applyProtection="1">
      <alignment horizontal="left" vertical="center"/>
    </xf>
    <xf numFmtId="0" fontId="4" fillId="0" borderId="8" xfId="4" applyFont="1" applyBorder="1" applyAlignment="1" applyProtection="1">
      <alignment horizontal="left" vertical="center"/>
    </xf>
    <xf numFmtId="0" fontId="4" fillId="0" borderId="9" xfId="4" applyFont="1" applyBorder="1" applyAlignment="1" applyProtection="1">
      <alignment horizontal="left" vertical="center"/>
    </xf>
    <xf numFmtId="0" fontId="4" fillId="0" borderId="0" xfId="4" applyFont="1" applyAlignment="1" applyProtection="1">
      <alignment horizontal="left" vertical="center"/>
    </xf>
    <xf numFmtId="0" fontId="6" fillId="0" borderId="14" xfId="4" applyFont="1" applyBorder="1" applyAlignment="1" applyProtection="1">
      <alignment horizontal="left" vertical="center"/>
    </xf>
    <xf numFmtId="168" fontId="6" fillId="0" borderId="15" xfId="4" applyNumberFormat="1" applyFont="1" applyBorder="1" applyAlignment="1" applyProtection="1">
      <alignment horizontal="right" vertical="center"/>
    </xf>
    <xf numFmtId="0" fontId="4" fillId="0" borderId="16" xfId="4" applyFont="1" applyBorder="1" applyAlignment="1" applyProtection="1">
      <alignment horizontal="left" vertical="center"/>
    </xf>
    <xf numFmtId="0" fontId="4" fillId="0" borderId="10" xfId="4" applyFont="1" applyBorder="1" applyAlignment="1" applyProtection="1">
      <alignment horizontal="left" vertical="center"/>
    </xf>
    <xf numFmtId="0" fontId="6" fillId="0" borderId="17" xfId="4" applyFont="1" applyBorder="1" applyAlignment="1" applyProtection="1">
      <alignment horizontal="left" vertical="center"/>
    </xf>
    <xf numFmtId="0" fontId="4" fillId="0" borderId="0" xfId="4" applyFont="1" applyBorder="1" applyAlignment="1" applyProtection="1">
      <alignment horizontal="left" vertical="center"/>
    </xf>
    <xf numFmtId="0" fontId="4" fillId="0" borderId="18" xfId="4" applyFont="1" applyBorder="1" applyAlignment="1" applyProtection="1">
      <alignment horizontal="left" vertical="center"/>
    </xf>
    <xf numFmtId="168" fontId="6" fillId="0" borderId="0" xfId="4" applyNumberFormat="1" applyFont="1" applyBorder="1" applyAlignment="1" applyProtection="1">
      <alignment horizontal="right" vertical="center"/>
    </xf>
    <xf numFmtId="168" fontId="6" fillId="0" borderId="17" xfId="4" applyNumberFormat="1" applyFont="1" applyBorder="1" applyAlignment="1" applyProtection="1">
      <alignment horizontal="right" vertical="center"/>
    </xf>
    <xf numFmtId="168" fontId="6" fillId="0" borderId="0" xfId="4" applyNumberFormat="1" applyFont="1" applyAlignment="1" applyProtection="1">
      <alignment horizontal="right" vertical="center"/>
    </xf>
    <xf numFmtId="0" fontId="6" fillId="0" borderId="19" xfId="4" applyFont="1" applyBorder="1" applyAlignment="1" applyProtection="1">
      <alignment horizontal="left" vertical="center"/>
    </xf>
    <xf numFmtId="0" fontId="4" fillId="0" borderId="20" xfId="4" applyFont="1" applyBorder="1" applyAlignment="1" applyProtection="1">
      <alignment horizontal="left" vertical="center"/>
    </xf>
    <xf numFmtId="0" fontId="4" fillId="0" borderId="21" xfId="4" applyFont="1" applyBorder="1" applyAlignment="1" applyProtection="1">
      <alignment horizontal="left" vertical="center"/>
    </xf>
    <xf numFmtId="168" fontId="6" fillId="0" borderId="20" xfId="4" applyNumberFormat="1" applyFont="1" applyBorder="1" applyAlignment="1" applyProtection="1">
      <alignment horizontal="right" vertical="center"/>
    </xf>
    <xf numFmtId="0" fontId="6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left" vertical="top"/>
    </xf>
    <xf numFmtId="0" fontId="4" fillId="0" borderId="15" xfId="4" applyFont="1" applyBorder="1" applyAlignment="1" applyProtection="1">
      <alignment horizontal="left" vertical="center"/>
    </xf>
    <xf numFmtId="0" fontId="6" fillId="0" borderId="22" xfId="4" applyFont="1" applyBorder="1" applyAlignment="1" applyProtection="1">
      <alignment horizontal="left" vertical="center"/>
    </xf>
    <xf numFmtId="0" fontId="6" fillId="0" borderId="23" xfId="4" applyFont="1" applyBorder="1" applyAlignment="1" applyProtection="1">
      <alignment horizontal="left" vertical="center"/>
    </xf>
    <xf numFmtId="168" fontId="6" fillId="0" borderId="24" xfId="4" applyNumberFormat="1" applyFont="1" applyBorder="1" applyAlignment="1" applyProtection="1">
      <alignment horizontal="right" vertical="center"/>
    </xf>
    <xf numFmtId="0" fontId="4" fillId="0" borderId="25" xfId="4" applyFont="1" applyBorder="1" applyAlignment="1" applyProtection="1">
      <alignment horizontal="left" vertical="center"/>
    </xf>
    <xf numFmtId="3" fontId="6" fillId="0" borderId="22" xfId="4" applyNumberFormat="1" applyFont="1" applyBorder="1" applyAlignment="1" applyProtection="1">
      <alignment horizontal="left" vertical="center"/>
    </xf>
    <xf numFmtId="0" fontId="15" fillId="0" borderId="0" xfId="4" applyFont="1" applyAlignment="1" applyProtection="1">
      <alignment horizontal="left" vertical="center"/>
    </xf>
    <xf numFmtId="0" fontId="4" fillId="0" borderId="24" xfId="4" applyFont="1" applyBorder="1" applyAlignment="1" applyProtection="1">
      <alignment horizontal="left" vertical="center"/>
    </xf>
    <xf numFmtId="168" fontId="6" fillId="0" borderId="25" xfId="4" applyNumberFormat="1" applyFont="1" applyBorder="1" applyAlignment="1" applyProtection="1">
      <alignment horizontal="right" vertical="center"/>
    </xf>
    <xf numFmtId="49" fontId="6" fillId="0" borderId="22" xfId="4" applyNumberFormat="1" applyFont="1" applyBorder="1" applyAlignment="1" applyProtection="1">
      <alignment horizontal="left" vertical="center"/>
    </xf>
    <xf numFmtId="0" fontId="5" fillId="0" borderId="0" xfId="4" applyFont="1" applyAlignment="1" applyProtection="1">
      <alignment horizontal="left" vertical="center"/>
    </xf>
    <xf numFmtId="0" fontId="4" fillId="0" borderId="11" xfId="4" applyFont="1" applyBorder="1" applyAlignment="1" applyProtection="1">
      <alignment horizontal="left" vertical="center"/>
    </xf>
    <xf numFmtId="0" fontId="4" fillId="0" borderId="12" xfId="4" applyFont="1" applyBorder="1" applyAlignment="1" applyProtection="1">
      <alignment horizontal="left" vertical="center"/>
    </xf>
    <xf numFmtId="0" fontId="4" fillId="0" borderId="13" xfId="4" applyFont="1" applyBorder="1" applyAlignment="1" applyProtection="1">
      <alignment horizontal="left" vertical="center"/>
    </xf>
    <xf numFmtId="0" fontId="4" fillId="0" borderId="26" xfId="4" applyFont="1" applyBorder="1" applyAlignment="1" applyProtection="1">
      <alignment horizontal="left" vertical="center"/>
    </xf>
    <xf numFmtId="0" fontId="4" fillId="0" borderId="27" xfId="4" applyFont="1" applyBorder="1" applyAlignment="1" applyProtection="1">
      <alignment horizontal="left" vertical="center"/>
    </xf>
    <xf numFmtId="0" fontId="16" fillId="0" borderId="27" xfId="4" applyFont="1" applyBorder="1" applyAlignment="1" applyProtection="1">
      <alignment horizontal="left" vertical="center"/>
    </xf>
    <xf numFmtId="0" fontId="4" fillId="0" borderId="28" xfId="4" applyFont="1" applyBorder="1" applyAlignment="1" applyProtection="1">
      <alignment horizontal="left" vertical="center"/>
    </xf>
    <xf numFmtId="0" fontId="4" fillId="0" borderId="29" xfId="4" applyFont="1" applyBorder="1" applyAlignment="1" applyProtection="1">
      <alignment horizontal="left" vertical="center"/>
    </xf>
    <xf numFmtId="0" fontId="4" fillId="0" borderId="30" xfId="4" applyFont="1" applyBorder="1" applyAlignment="1" applyProtection="1">
      <alignment horizontal="left" vertical="center"/>
    </xf>
    <xf numFmtId="0" fontId="4" fillId="0" borderId="31" xfId="4" applyFont="1" applyBorder="1" applyAlignment="1" applyProtection="1">
      <alignment horizontal="left" vertical="center"/>
    </xf>
    <xf numFmtId="0" fontId="4" fillId="0" borderId="32" xfId="4" applyFont="1" applyBorder="1" applyAlignment="1" applyProtection="1">
      <alignment horizontal="left" vertical="center"/>
    </xf>
    <xf numFmtId="0" fontId="4" fillId="0" borderId="33" xfId="4" applyFont="1" applyBorder="1" applyAlignment="1" applyProtection="1">
      <alignment horizontal="left" vertical="center"/>
    </xf>
    <xf numFmtId="169" fontId="13" fillId="0" borderId="34" xfId="4" applyNumberFormat="1" applyFont="1" applyBorder="1" applyAlignment="1" applyProtection="1">
      <alignment horizontal="right" vertical="center"/>
    </xf>
    <xf numFmtId="169" fontId="13" fillId="0" borderId="35" xfId="4" applyNumberFormat="1" applyFont="1" applyBorder="1" applyAlignment="1" applyProtection="1">
      <alignment horizontal="right" vertical="center"/>
    </xf>
    <xf numFmtId="169" fontId="17" fillId="0" borderId="36" xfId="4" applyNumberFormat="1" applyFont="1" applyBorder="1" applyAlignment="1" applyProtection="1">
      <alignment horizontal="right" vertical="center"/>
    </xf>
    <xf numFmtId="165" fontId="17" fillId="0" borderId="37" xfId="4" applyNumberFormat="1" applyFont="1" applyBorder="1" applyAlignment="1" applyProtection="1">
      <alignment horizontal="right" vertical="center"/>
    </xf>
    <xf numFmtId="169" fontId="13" fillId="0" borderId="36" xfId="4" applyNumberFormat="1" applyFont="1" applyBorder="1" applyAlignment="1" applyProtection="1">
      <alignment horizontal="right" vertical="center"/>
    </xf>
    <xf numFmtId="169" fontId="13" fillId="0" borderId="37" xfId="4" applyNumberFormat="1" applyFont="1" applyBorder="1" applyAlignment="1" applyProtection="1">
      <alignment horizontal="right" vertical="center"/>
    </xf>
    <xf numFmtId="169" fontId="17" fillId="0" borderId="35" xfId="4" applyNumberFormat="1" applyFont="1" applyBorder="1" applyAlignment="1" applyProtection="1">
      <alignment horizontal="right" vertical="center"/>
    </xf>
    <xf numFmtId="165" fontId="17" fillId="0" borderId="35" xfId="4" applyNumberFormat="1" applyFont="1" applyBorder="1" applyAlignment="1" applyProtection="1">
      <alignment horizontal="right" vertical="center"/>
    </xf>
    <xf numFmtId="169" fontId="13" fillId="0" borderId="38" xfId="4" applyNumberFormat="1" applyFont="1" applyBorder="1" applyAlignment="1" applyProtection="1">
      <alignment horizontal="right" vertical="center"/>
    </xf>
    <xf numFmtId="0" fontId="16" fillId="0" borderId="27" xfId="4" applyFont="1" applyBorder="1" applyAlignment="1" applyProtection="1">
      <alignment horizontal="left" vertical="center" wrapText="1"/>
    </xf>
    <xf numFmtId="0" fontId="18" fillId="0" borderId="29" xfId="4" applyFont="1" applyBorder="1" applyAlignment="1" applyProtection="1">
      <alignment horizontal="left" vertical="center"/>
    </xf>
    <xf numFmtId="0" fontId="18" fillId="0" borderId="31" xfId="4" applyFont="1" applyBorder="1" applyAlignment="1" applyProtection="1">
      <alignment horizontal="left" vertical="center"/>
    </xf>
    <xf numFmtId="0" fontId="16" fillId="0" borderId="32" xfId="4" applyFont="1" applyBorder="1" applyAlignment="1" applyProtection="1">
      <alignment horizontal="left" vertical="center"/>
    </xf>
    <xf numFmtId="0" fontId="16" fillId="0" borderId="30" xfId="4" applyFont="1" applyBorder="1" applyAlignment="1" applyProtection="1">
      <alignment horizontal="left" vertical="center"/>
    </xf>
    <xf numFmtId="0" fontId="16" fillId="0" borderId="33" xfId="4" applyFont="1" applyBorder="1" applyAlignment="1" applyProtection="1">
      <alignment horizontal="left" vertical="center"/>
    </xf>
    <xf numFmtId="0" fontId="16" fillId="0" borderId="31" xfId="4" applyFont="1" applyBorder="1" applyAlignment="1" applyProtection="1">
      <alignment horizontal="left" vertical="center"/>
    </xf>
    <xf numFmtId="168" fontId="4" fillId="0" borderId="39" xfId="4" applyNumberFormat="1" applyFont="1" applyBorder="1" applyAlignment="1" applyProtection="1">
      <alignment horizontal="center" vertical="center"/>
    </xf>
    <xf numFmtId="0" fontId="3" fillId="0" borderId="14" xfId="4" applyFont="1" applyBorder="1" applyAlignment="1" applyProtection="1">
      <alignment horizontal="left" vertical="center"/>
    </xf>
    <xf numFmtId="0" fontId="4" fillId="0" borderId="22" xfId="4" applyFont="1" applyBorder="1" applyAlignment="1" applyProtection="1">
      <alignment horizontal="left" vertical="center"/>
    </xf>
    <xf numFmtId="165" fontId="17" fillId="0" borderId="23" xfId="4" applyNumberFormat="1" applyFont="1" applyBorder="1" applyAlignment="1" applyProtection="1">
      <alignment horizontal="right" vertical="center"/>
    </xf>
    <xf numFmtId="0" fontId="4" fillId="0" borderId="40" xfId="4" applyFont="1" applyBorder="1" applyAlignment="1" applyProtection="1">
      <alignment horizontal="left" vertical="center"/>
    </xf>
    <xf numFmtId="0" fontId="4" fillId="0" borderId="23" xfId="4" applyFont="1" applyBorder="1" applyAlignment="1" applyProtection="1">
      <alignment horizontal="left" vertical="center"/>
    </xf>
    <xf numFmtId="165" fontId="13" fillId="0" borderId="23" xfId="4" applyNumberFormat="1" applyFont="1" applyBorder="1" applyAlignment="1" applyProtection="1">
      <alignment horizontal="right" vertical="center"/>
    </xf>
    <xf numFmtId="169" fontId="13" fillId="0" borderId="24" xfId="4" applyNumberFormat="1" applyFont="1" applyBorder="1" applyAlignment="1" applyProtection="1">
      <alignment horizontal="right" vertical="center"/>
    </xf>
    <xf numFmtId="0" fontId="19" fillId="0" borderId="24" xfId="4" applyFont="1" applyBorder="1" applyAlignment="1" applyProtection="1">
      <alignment horizontal="right" vertical="center"/>
    </xf>
    <xf numFmtId="0" fontId="19" fillId="0" borderId="25" xfId="4" applyFont="1" applyBorder="1" applyAlignment="1" applyProtection="1">
      <alignment horizontal="left" vertical="center" wrapText="1"/>
    </xf>
    <xf numFmtId="0" fontId="4" fillId="0" borderId="19" xfId="4" applyFont="1" applyBorder="1" applyAlignment="1" applyProtection="1">
      <alignment horizontal="left" vertical="center"/>
    </xf>
    <xf numFmtId="168" fontId="4" fillId="0" borderId="41" xfId="4" applyNumberFormat="1" applyFont="1" applyBorder="1" applyAlignment="1" applyProtection="1">
      <alignment horizontal="center" vertical="center"/>
    </xf>
    <xf numFmtId="169" fontId="13" fillId="0" borderId="23" xfId="4" applyNumberFormat="1" applyFont="1" applyBorder="1" applyAlignment="1" applyProtection="1">
      <alignment horizontal="right" vertical="center"/>
    </xf>
    <xf numFmtId="0" fontId="3" fillId="0" borderId="23" xfId="4" applyFont="1" applyBorder="1" applyAlignment="1" applyProtection="1">
      <alignment horizontal="left" vertical="center"/>
    </xf>
    <xf numFmtId="165" fontId="17" fillId="0" borderId="26" xfId="4" applyNumberFormat="1" applyFont="1" applyBorder="1" applyAlignment="1" applyProtection="1">
      <alignment horizontal="right" vertical="center"/>
    </xf>
    <xf numFmtId="165" fontId="13" fillId="0" borderId="26" xfId="4" applyNumberFormat="1" applyFont="1" applyBorder="1" applyAlignment="1" applyProtection="1">
      <alignment horizontal="right" vertical="center"/>
    </xf>
    <xf numFmtId="169" fontId="13" fillId="0" borderId="28" xfId="4" applyNumberFormat="1" applyFont="1" applyBorder="1" applyAlignment="1" applyProtection="1">
      <alignment horizontal="right" vertical="center"/>
    </xf>
    <xf numFmtId="168" fontId="4" fillId="0" borderId="42" xfId="4" applyNumberFormat="1" applyFont="1" applyBorder="1" applyAlignment="1" applyProtection="1">
      <alignment horizontal="center" vertical="center"/>
    </xf>
    <xf numFmtId="0" fontId="4" fillId="0" borderId="37" xfId="4" applyFont="1" applyBorder="1" applyAlignment="1" applyProtection="1">
      <alignment horizontal="left" vertical="center"/>
    </xf>
    <xf numFmtId="0" fontId="4" fillId="0" borderId="35" xfId="4" applyFont="1" applyBorder="1" applyAlignment="1" applyProtection="1">
      <alignment horizontal="left" vertical="center"/>
    </xf>
    <xf numFmtId="0" fontId="4" fillId="0" borderId="36" xfId="4" applyFont="1" applyBorder="1" applyAlignment="1" applyProtection="1">
      <alignment horizontal="left" vertical="center"/>
    </xf>
    <xf numFmtId="165" fontId="17" fillId="0" borderId="43" xfId="4" applyNumberFormat="1" applyFont="1" applyBorder="1" applyAlignment="1" applyProtection="1">
      <alignment horizontal="right" vertical="center"/>
    </xf>
    <xf numFmtId="165" fontId="17" fillId="0" borderId="27" xfId="4" applyNumberFormat="1" applyFont="1" applyBorder="1" applyAlignment="1" applyProtection="1">
      <alignment horizontal="right" vertical="center"/>
    </xf>
    <xf numFmtId="169" fontId="20" fillId="0" borderId="12" xfId="4" applyNumberFormat="1" applyFont="1" applyBorder="1" applyAlignment="1" applyProtection="1">
      <alignment horizontal="right" vertical="center"/>
    </xf>
    <xf numFmtId="0" fontId="16" fillId="0" borderId="6" xfId="4" applyFont="1" applyBorder="1" applyAlignment="1" applyProtection="1">
      <alignment horizontal="left" vertical="top"/>
    </xf>
    <xf numFmtId="0" fontId="4" fillId="0" borderId="44" xfId="4" applyFont="1" applyBorder="1" applyAlignment="1" applyProtection="1">
      <alignment horizontal="left" vertical="center"/>
    </xf>
    <xf numFmtId="0" fontId="4" fillId="0" borderId="45" xfId="4" applyFont="1" applyBorder="1" applyAlignment="1" applyProtection="1">
      <alignment horizontal="left" vertical="center"/>
    </xf>
    <xf numFmtId="0" fontId="4" fillId="0" borderId="17" xfId="4" applyFont="1" applyBorder="1" applyAlignment="1" applyProtection="1">
      <alignment horizontal="left" vertical="center"/>
    </xf>
    <xf numFmtId="0" fontId="4" fillId="0" borderId="46" xfId="4" applyFont="1" applyBorder="1" applyAlignment="1" applyProtection="1">
      <alignment horizontal="left"/>
    </xf>
    <xf numFmtId="0" fontId="4" fillId="0" borderId="19" xfId="4" applyFont="1" applyBorder="1" applyAlignment="1" applyProtection="1">
      <alignment horizontal="left"/>
    </xf>
    <xf numFmtId="169" fontId="6" fillId="0" borderId="23" xfId="4" applyNumberFormat="1" applyFont="1" applyBorder="1" applyAlignment="1" applyProtection="1">
      <alignment horizontal="right" vertical="center"/>
    </xf>
    <xf numFmtId="165" fontId="6" fillId="0" borderId="24" xfId="4" applyNumberFormat="1" applyFont="1" applyBorder="1" applyAlignment="1" applyProtection="1">
      <alignment horizontal="right" vertical="center"/>
    </xf>
    <xf numFmtId="165" fontId="17" fillId="0" borderId="19" xfId="4" applyNumberFormat="1" applyFont="1" applyBorder="1" applyAlignment="1" applyProtection="1">
      <alignment horizontal="right" vertical="center"/>
    </xf>
    <xf numFmtId="0" fontId="4" fillId="0" borderId="47" xfId="4" applyFont="1" applyBorder="1" applyAlignment="1" applyProtection="1">
      <alignment horizontal="left" vertical="center"/>
    </xf>
    <xf numFmtId="0" fontId="16" fillId="0" borderId="48" xfId="4" applyFont="1" applyBorder="1" applyAlignment="1" applyProtection="1">
      <alignment horizontal="left" vertical="top"/>
    </xf>
    <xf numFmtId="0" fontId="4" fillId="0" borderId="14" xfId="4" applyFont="1" applyBorder="1" applyAlignment="1" applyProtection="1">
      <alignment horizontal="left" vertical="center"/>
    </xf>
    <xf numFmtId="0" fontId="16" fillId="0" borderId="37" xfId="4" applyFont="1" applyBorder="1" applyAlignment="1" applyProtection="1">
      <alignment horizontal="left" vertical="center"/>
    </xf>
    <xf numFmtId="165" fontId="7" fillId="0" borderId="49" xfId="4" applyNumberFormat="1" applyFont="1" applyBorder="1" applyAlignment="1" applyProtection="1">
      <alignment horizontal="right" vertical="center"/>
    </xf>
    <xf numFmtId="0" fontId="4" fillId="0" borderId="50" xfId="4" applyFont="1" applyBorder="1" applyAlignment="1" applyProtection="1">
      <alignment horizontal="left" vertical="center"/>
    </xf>
    <xf numFmtId="0" fontId="13" fillId="0" borderId="30" xfId="4" applyFont="1" applyBorder="1" applyAlignment="1" applyProtection="1">
      <alignment horizontal="left" vertical="center"/>
    </xf>
    <xf numFmtId="0" fontId="4" fillId="0" borderId="11" xfId="4" applyFont="1" applyBorder="1" applyAlignment="1" applyProtection="1">
      <alignment horizontal="left"/>
    </xf>
    <xf numFmtId="14" fontId="4" fillId="0" borderId="12" xfId="4" applyNumberFormat="1" applyFont="1" applyBorder="1" applyAlignment="1" applyProtection="1">
      <alignment horizontal="left" vertical="center"/>
    </xf>
    <xf numFmtId="0" fontId="4" fillId="0" borderId="51" xfId="4" applyFont="1" applyBorder="1" applyAlignment="1" applyProtection="1">
      <alignment horizontal="left" vertical="center"/>
    </xf>
    <xf numFmtId="0" fontId="4" fillId="0" borderId="43" xfId="4" applyFont="1" applyBorder="1" applyAlignment="1" applyProtection="1">
      <alignment horizontal="left"/>
    </xf>
    <xf numFmtId="0" fontId="4" fillId="0" borderId="38" xfId="4" applyFont="1" applyBorder="1" applyAlignment="1" applyProtection="1">
      <alignment horizontal="left" vertical="center"/>
    </xf>
    <xf numFmtId="0" fontId="4" fillId="0" borderId="0" xfId="5" applyFont="1"/>
    <xf numFmtId="0" fontId="9" fillId="0" borderId="0" xfId="1" applyFont="1" applyAlignment="1">
      <alignment vertical="top"/>
      <protection locked="0"/>
    </xf>
    <xf numFmtId="0" fontId="9" fillId="0" borderId="0" xfId="1" applyAlignment="1">
      <alignment horizontal="left" vertical="top"/>
      <protection locked="0"/>
    </xf>
    <xf numFmtId="0" fontId="2" fillId="0" borderId="0" xfId="1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6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 wrapText="1"/>
    </xf>
    <xf numFmtId="0" fontId="6" fillId="0" borderId="0" xfId="1" applyFont="1" applyAlignment="1" applyProtection="1">
      <alignment horizontal="left" vertical="top" wrapText="1"/>
    </xf>
    <xf numFmtId="170" fontId="6" fillId="0" borderId="0" xfId="1" applyNumberFormat="1" applyFont="1" applyAlignment="1" applyProtection="1">
      <alignment horizontal="right" vertical="top"/>
    </xf>
    <xf numFmtId="0" fontId="5" fillId="0" borderId="0" xfId="1" applyFont="1" applyAlignment="1" applyProtection="1">
      <alignment horizontal="left"/>
    </xf>
    <xf numFmtId="0" fontId="26" fillId="2" borderId="1" xfId="1" applyFont="1" applyFill="1" applyBorder="1" applyAlignment="1" applyProtection="1">
      <alignment horizontal="center" vertical="center" wrapText="1"/>
    </xf>
    <xf numFmtId="169" fontId="27" fillId="0" borderId="0" xfId="1" applyNumberFormat="1" applyFont="1" applyAlignment="1">
      <alignment horizontal="right"/>
      <protection locked="0"/>
    </xf>
    <xf numFmtId="0" fontId="27" fillId="0" borderId="0" xfId="1" applyFont="1" applyAlignment="1">
      <alignment horizontal="left" wrapText="1"/>
      <protection locked="0"/>
    </xf>
    <xf numFmtId="170" fontId="27" fillId="0" borderId="0" xfId="1" applyNumberFormat="1" applyFont="1" applyAlignment="1">
      <alignment horizontal="right"/>
      <protection locked="0"/>
    </xf>
    <xf numFmtId="165" fontId="27" fillId="0" borderId="0" xfId="1" applyNumberFormat="1" applyFont="1" applyAlignment="1">
      <alignment horizontal="right"/>
      <protection locked="0"/>
    </xf>
    <xf numFmtId="169" fontId="28" fillId="0" borderId="0" xfId="1" applyNumberFormat="1" applyFont="1" applyAlignment="1">
      <alignment horizontal="right"/>
      <protection locked="0"/>
    </xf>
    <xf numFmtId="0" fontId="28" fillId="0" borderId="0" xfId="1" applyFont="1" applyAlignment="1">
      <alignment horizontal="left" wrapText="1"/>
      <protection locked="0"/>
    </xf>
    <xf numFmtId="0" fontId="28" fillId="0" borderId="0" xfId="1" applyFont="1" applyFill="1" applyAlignment="1">
      <alignment horizontal="left" wrapText="1"/>
      <protection locked="0"/>
    </xf>
    <xf numFmtId="170" fontId="28" fillId="0" borderId="0" xfId="1" applyNumberFormat="1" applyFont="1" applyAlignment="1">
      <alignment horizontal="right"/>
      <protection locked="0"/>
    </xf>
    <xf numFmtId="165" fontId="28" fillId="0" borderId="0" xfId="1" applyNumberFormat="1" applyFont="1" applyAlignment="1">
      <alignment horizontal="right"/>
      <protection locked="0"/>
    </xf>
    <xf numFmtId="169" fontId="6" fillId="0" borderId="1" xfId="1" applyNumberFormat="1" applyFont="1" applyBorder="1" applyAlignment="1">
      <alignment horizontal="right"/>
      <protection locked="0"/>
    </xf>
    <xf numFmtId="0" fontId="6" fillId="0" borderId="1" xfId="1" applyFont="1" applyBorder="1" applyAlignment="1">
      <alignment horizontal="left" wrapText="1"/>
      <protection locked="0"/>
    </xf>
    <xf numFmtId="0" fontId="6" fillId="0" borderId="1" xfId="1" applyFont="1" applyFill="1" applyBorder="1" applyAlignment="1">
      <alignment horizontal="left" wrapText="1"/>
      <protection locked="0"/>
    </xf>
    <xf numFmtId="170" fontId="6" fillId="0" borderId="1" xfId="1" applyNumberFormat="1" applyFont="1" applyBorder="1" applyAlignment="1">
      <alignment horizontal="right"/>
      <protection locked="0"/>
    </xf>
    <xf numFmtId="169" fontId="29" fillId="0" borderId="0" xfId="1" applyNumberFormat="1" applyFont="1" applyAlignment="1">
      <alignment horizontal="right"/>
      <protection locked="0"/>
    </xf>
    <xf numFmtId="0" fontId="29" fillId="0" borderId="0" xfId="1" applyFont="1" applyAlignment="1">
      <alignment horizontal="left" wrapText="1"/>
      <protection locked="0"/>
    </xf>
    <xf numFmtId="170" fontId="29" fillId="0" borderId="0" xfId="1" applyNumberFormat="1" applyFont="1" applyAlignment="1">
      <alignment horizontal="right"/>
      <protection locked="0"/>
    </xf>
    <xf numFmtId="165" fontId="29" fillId="0" borderId="0" xfId="1" applyNumberFormat="1" applyFont="1" applyAlignment="1">
      <alignment horizontal="right"/>
      <protection locked="0"/>
    </xf>
    <xf numFmtId="169" fontId="9" fillId="0" borderId="0" xfId="1" applyNumberFormat="1" applyAlignment="1">
      <alignment horizontal="right" vertical="top"/>
      <protection locked="0"/>
    </xf>
    <xf numFmtId="0" fontId="9" fillId="0" borderId="0" xfId="1" applyAlignment="1">
      <alignment horizontal="left" vertical="top" wrapText="1"/>
      <protection locked="0"/>
    </xf>
    <xf numFmtId="170" fontId="9" fillId="0" borderId="0" xfId="1" applyNumberFormat="1" applyAlignment="1">
      <alignment horizontal="right" vertical="top"/>
      <protection locked="0"/>
    </xf>
    <xf numFmtId="0" fontId="9" fillId="0" borderId="0" xfId="1" applyFont="1" applyAlignment="1">
      <alignment horizontal="left" vertical="top"/>
      <protection locked="0"/>
    </xf>
    <xf numFmtId="0" fontId="6" fillId="0" borderId="0" xfId="1" applyFont="1" applyAlignment="1" applyProtection="1">
      <alignment horizontal="left"/>
    </xf>
    <xf numFmtId="10" fontId="9" fillId="0" borderId="0" xfId="8" applyNumberFormat="1" applyFont="1" applyAlignment="1" applyProtection="1">
      <alignment horizontal="right" vertical="top"/>
      <protection locked="0"/>
    </xf>
    <xf numFmtId="0" fontId="9" fillId="0" borderId="0" xfId="1" applyAlignment="1">
      <alignment vertical="top"/>
      <protection locked="0"/>
    </xf>
    <xf numFmtId="170" fontId="32" fillId="0" borderId="0" xfId="1" applyNumberFormat="1" applyFont="1" applyAlignment="1">
      <alignment horizontal="right" vertical="top"/>
      <protection locked="0"/>
    </xf>
    <xf numFmtId="167" fontId="9" fillId="0" borderId="0" xfId="8" applyNumberFormat="1" applyFont="1" applyAlignment="1" applyProtection="1">
      <alignment horizontal="right" vertical="top"/>
      <protection locked="0"/>
    </xf>
    <xf numFmtId="0" fontId="9" fillId="0" borderId="0" xfId="1" applyAlignment="1">
      <alignment vertical="top"/>
      <protection locked="0"/>
    </xf>
    <xf numFmtId="170" fontId="9" fillId="0" borderId="0" xfId="1" applyNumberForma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34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center" vertical="center" wrapText="1"/>
    </xf>
    <xf numFmtId="0" fontId="35" fillId="0" borderId="0" xfId="0" applyFont="1" applyAlignment="1" applyProtection="1">
      <alignment horizontal="left" vertical="top" wrapText="1"/>
    </xf>
    <xf numFmtId="170" fontId="35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171" fontId="35" fillId="0" borderId="0" xfId="0" applyNumberFormat="1" applyFont="1" applyAlignment="1" applyProtection="1">
      <alignment horizontal="center" vertical="center"/>
    </xf>
    <xf numFmtId="0" fontId="36" fillId="0" borderId="0" xfId="0" applyFont="1" applyAlignment="1" applyProtection="1">
      <alignment horizontal="left"/>
    </xf>
    <xf numFmtId="0" fontId="26" fillId="2" borderId="1" xfId="0" applyFont="1" applyFill="1" applyBorder="1" applyAlignment="1" applyProtection="1">
      <alignment horizontal="center" vertical="center" wrapText="1"/>
    </xf>
    <xf numFmtId="169" fontId="37" fillId="0" borderId="0" xfId="0" applyNumberFormat="1" applyFont="1" applyAlignment="1">
      <alignment horizontal="right"/>
      <protection locked="0"/>
    </xf>
    <xf numFmtId="0" fontId="37" fillId="0" borderId="0" xfId="0" applyFont="1" applyFill="1" applyAlignment="1">
      <alignment horizontal="left" wrapText="1"/>
      <protection locked="0"/>
    </xf>
    <xf numFmtId="170" fontId="37" fillId="0" borderId="0" xfId="0" applyNumberFormat="1" applyFont="1" applyFill="1" applyAlignment="1">
      <alignment horizontal="right"/>
      <protection locked="0"/>
    </xf>
    <xf numFmtId="165" fontId="37" fillId="0" borderId="0" xfId="0" applyNumberFormat="1" applyFont="1" applyFill="1" applyAlignment="1">
      <alignment horizontal="right"/>
      <protection locked="0"/>
    </xf>
    <xf numFmtId="2" fontId="0" fillId="0" borderId="0" xfId="0" applyNumberFormat="1" applyAlignment="1">
      <alignment horizontal="left" vertical="top"/>
      <protection locked="0"/>
    </xf>
    <xf numFmtId="169" fontId="38" fillId="0" borderId="0" xfId="0" applyNumberFormat="1" applyFont="1" applyAlignment="1">
      <alignment horizontal="right"/>
      <protection locked="0"/>
    </xf>
    <xf numFmtId="0" fontId="38" fillId="0" borderId="0" xfId="0" applyFont="1" applyFill="1" applyAlignment="1">
      <alignment horizontal="left" wrapText="1"/>
      <protection locked="0"/>
    </xf>
    <xf numFmtId="170" fontId="38" fillId="0" borderId="0" xfId="0" applyNumberFormat="1" applyFont="1" applyFill="1" applyAlignment="1">
      <alignment horizontal="right"/>
      <protection locked="0"/>
    </xf>
    <xf numFmtId="165" fontId="38" fillId="0" borderId="0" xfId="0" applyNumberFormat="1" applyFont="1" applyFill="1" applyAlignment="1">
      <alignment horizontal="right"/>
      <protection locked="0"/>
    </xf>
    <xf numFmtId="169" fontId="35" fillId="0" borderId="1" xfId="0" applyNumberFormat="1" applyFont="1" applyBorder="1" applyAlignment="1">
      <alignment horizontal="right"/>
      <protection locked="0"/>
    </xf>
    <xf numFmtId="0" fontId="35" fillId="0" borderId="1" xfId="0" applyFont="1" applyFill="1" applyBorder="1" applyAlignment="1">
      <alignment horizontal="left" wrapText="1"/>
      <protection locked="0"/>
    </xf>
    <xf numFmtId="170" fontId="35" fillId="0" borderId="1" xfId="0" applyNumberFormat="1" applyFont="1" applyFill="1" applyBorder="1" applyAlignment="1">
      <alignment horizontal="right"/>
      <protection locked="0"/>
    </xf>
    <xf numFmtId="170" fontId="6" fillId="0" borderId="1" xfId="0" applyNumberFormat="1" applyFont="1" applyFill="1" applyBorder="1" applyAlignment="1">
      <alignment horizontal="right"/>
      <protection locked="0"/>
    </xf>
    <xf numFmtId="165" fontId="35" fillId="0" borderId="1" xfId="0" applyNumberFormat="1" applyFont="1" applyFill="1" applyBorder="1" applyAlignment="1">
      <alignment horizontal="right"/>
      <protection locked="0"/>
    </xf>
    <xf numFmtId="169" fontId="39" fillId="0" borderId="1" xfId="0" applyNumberFormat="1" applyFont="1" applyBorder="1" applyAlignment="1">
      <alignment horizontal="right"/>
      <protection locked="0"/>
    </xf>
    <xf numFmtId="0" fontId="39" fillId="0" borderId="1" xfId="0" applyFont="1" applyFill="1" applyBorder="1" applyAlignment="1">
      <alignment horizontal="left" wrapText="1"/>
      <protection locked="0"/>
    </xf>
    <xf numFmtId="170" fontId="39" fillId="0" borderId="1" xfId="0" applyNumberFormat="1" applyFont="1" applyFill="1" applyBorder="1" applyAlignment="1">
      <alignment horizontal="right"/>
      <protection locked="0"/>
    </xf>
    <xf numFmtId="170" fontId="0" fillId="0" borderId="0" xfId="0" applyNumberFormat="1" applyAlignment="1">
      <alignment horizontal="left" vertical="top"/>
      <protection locked="0"/>
    </xf>
    <xf numFmtId="0" fontId="40" fillId="0" borderId="1" xfId="0" applyFont="1" applyFill="1" applyBorder="1" applyAlignment="1">
      <alignment horizontal="left" wrapText="1"/>
      <protection locked="0"/>
    </xf>
    <xf numFmtId="170" fontId="40" fillId="0" borderId="1" xfId="0" applyNumberFormat="1" applyFont="1" applyFill="1" applyBorder="1" applyAlignment="1">
      <alignment horizontal="right"/>
      <protection locked="0"/>
    </xf>
    <xf numFmtId="170" fontId="6" fillId="0" borderId="52" xfId="0" applyNumberFormat="1" applyFont="1" applyFill="1" applyBorder="1" applyAlignment="1">
      <alignment horizontal="right"/>
      <protection locked="0"/>
    </xf>
    <xf numFmtId="0" fontId="6" fillId="0" borderId="1" xfId="0" applyFont="1" applyFill="1" applyBorder="1" applyAlignment="1">
      <alignment horizontal="left" wrapText="1"/>
      <protection locked="0"/>
    </xf>
    <xf numFmtId="169" fontId="41" fillId="0" borderId="0" xfId="0" applyNumberFormat="1" applyFont="1" applyAlignment="1">
      <alignment horizontal="right"/>
      <protection locked="0"/>
    </xf>
    <xf numFmtId="0" fontId="41" fillId="0" borderId="0" xfId="0" applyFont="1" applyAlignment="1">
      <alignment horizontal="left" wrapText="1"/>
      <protection locked="0"/>
    </xf>
    <xf numFmtId="170" fontId="41" fillId="0" borderId="0" xfId="0" applyNumberFormat="1" applyFont="1" applyAlignment="1">
      <alignment horizontal="right"/>
      <protection locked="0"/>
    </xf>
    <xf numFmtId="165" fontId="41" fillId="0" borderId="0" xfId="0" applyNumberFormat="1" applyFont="1" applyAlignment="1">
      <alignment horizontal="right"/>
      <protection locked="0"/>
    </xf>
    <xf numFmtId="169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 wrapText="1"/>
      <protection locked="0"/>
    </xf>
    <xf numFmtId="0" fontId="0" fillId="0" borderId="0" xfId="0" applyFont="1" applyAlignment="1">
      <alignment horizontal="left" vertical="top"/>
      <protection locked="0"/>
    </xf>
    <xf numFmtId="170" fontId="0" fillId="0" borderId="0" xfId="0" applyNumberFormat="1" applyAlignment="1">
      <alignment horizontal="right" vertical="top"/>
      <protection locked="0"/>
    </xf>
    <xf numFmtId="165" fontId="0" fillId="0" borderId="0" xfId="0" applyNumberFormat="1" applyAlignment="1">
      <alignment horizontal="right" vertical="top"/>
      <protection locked="0"/>
    </xf>
    <xf numFmtId="0" fontId="0" fillId="0" borderId="0" xfId="0" applyFont="1" applyAlignment="1">
      <alignment horizontal="right" vertical="top"/>
      <protection locked="0"/>
    </xf>
    <xf numFmtId="172" fontId="0" fillId="0" borderId="0" xfId="0" applyNumberFormat="1" applyFont="1" applyAlignment="1">
      <alignment horizontal="left" vertical="top"/>
      <protection locked="0"/>
    </xf>
    <xf numFmtId="167" fontId="0" fillId="0" borderId="0" xfId="8" applyNumberFormat="1" applyFont="1" applyAlignment="1" applyProtection="1">
      <alignment horizontal="right" vertical="top"/>
      <protection locked="0"/>
    </xf>
    <xf numFmtId="172" fontId="0" fillId="0" borderId="0" xfId="0" applyNumberFormat="1" applyFont="1" applyAlignment="1">
      <alignment horizontal="right" vertical="top"/>
      <protection locked="0"/>
    </xf>
    <xf numFmtId="170" fontId="32" fillId="0" borderId="0" xfId="0" applyNumberFormat="1" applyFont="1" applyAlignment="1">
      <alignment horizontal="right" vertical="top"/>
      <protection locked="0"/>
    </xf>
    <xf numFmtId="0" fontId="4" fillId="0" borderId="53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left" wrapText="1"/>
    </xf>
    <xf numFmtId="0" fontId="6" fillId="0" borderId="14" xfId="4" applyFont="1" applyBorder="1" applyAlignment="1" applyProtection="1">
      <alignment horizontal="left" vertical="center" wrapText="1"/>
    </xf>
    <xf numFmtId="0" fontId="6" fillId="0" borderId="15" xfId="4" applyFont="1" applyBorder="1" applyAlignment="1" applyProtection="1">
      <alignment horizontal="left" vertical="center" wrapText="1"/>
    </xf>
    <xf numFmtId="0" fontId="6" fillId="0" borderId="16" xfId="4" applyFont="1" applyBorder="1" applyAlignment="1" applyProtection="1">
      <alignment horizontal="left" vertical="center" wrapText="1"/>
    </xf>
    <xf numFmtId="164" fontId="2" fillId="0" borderId="4" xfId="1" applyNumberFormat="1" applyFont="1" applyFill="1" applyBorder="1" applyAlignment="1" applyProtection="1">
      <alignment horizontal="right"/>
    </xf>
    <xf numFmtId="164" fontId="2" fillId="0" borderId="5" xfId="1" applyNumberFormat="1" applyFont="1" applyFill="1" applyBorder="1" applyAlignment="1" applyProtection="1">
      <alignment horizontal="right"/>
    </xf>
    <xf numFmtId="0" fontId="1" fillId="0" borderId="0" xfId="1" applyFont="1" applyFill="1" applyAlignment="1" applyProtection="1">
      <alignment horizontal="left"/>
    </xf>
    <xf numFmtId="0" fontId="9" fillId="0" borderId="0" xfId="1" applyAlignment="1">
      <alignment vertical="top"/>
      <protection locked="0"/>
    </xf>
    <xf numFmtId="0" fontId="8" fillId="0" borderId="0" xfId="1" applyFont="1" applyFill="1" applyAlignment="1" applyProtection="1">
      <alignment horizontal="left" wrapText="1"/>
    </xf>
    <xf numFmtId="0" fontId="6" fillId="0" borderId="0" xfId="1" applyFont="1" applyFill="1" applyAlignment="1" applyProtection="1">
      <alignment horizontal="left"/>
    </xf>
    <xf numFmtId="0" fontId="25" fillId="0" borderId="0" xfId="0" applyFont="1" applyBorder="1" applyAlignment="1" applyProtection="1">
      <alignment horizontal="left"/>
    </xf>
    <xf numFmtId="0" fontId="6" fillId="0" borderId="0" xfId="1" applyFont="1" applyAlignment="1" applyProtection="1">
      <alignment horizontal="left"/>
    </xf>
    <xf numFmtId="165" fontId="6" fillId="0" borderId="0" xfId="1" applyNumberFormat="1" applyFont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0" fillId="0" borderId="0" xfId="0" applyAlignment="1">
      <alignment vertical="top"/>
      <protection locked="0"/>
    </xf>
    <xf numFmtId="0" fontId="35" fillId="0" borderId="0" xfId="0" applyFont="1" applyAlignment="1" applyProtection="1">
      <alignment horizontal="left"/>
    </xf>
    <xf numFmtId="0" fontId="35" fillId="0" borderId="0" xfId="0" applyFont="1" applyAlignment="1" applyProtection="1">
      <alignment horizontal="center" vertical="center"/>
    </xf>
    <xf numFmtId="165" fontId="35" fillId="0" borderId="0" xfId="0" applyNumberFormat="1" applyFont="1" applyAlignment="1" applyProtection="1">
      <alignment horizontal="center" vertical="center"/>
    </xf>
    <xf numFmtId="0" fontId="26" fillId="2" borderId="53" xfId="0" applyFont="1" applyFill="1" applyBorder="1" applyAlignment="1" applyProtection="1">
      <alignment horizontal="center" vertical="center" wrapText="1"/>
    </xf>
    <xf numFmtId="0" fontId="36" fillId="0" borderId="53" xfId="0" applyFont="1" applyBorder="1" applyAlignment="1" applyProtection="1">
      <alignment horizontal="left"/>
    </xf>
    <xf numFmtId="169" fontId="39" fillId="0" borderId="53" xfId="0" applyNumberFormat="1" applyFont="1" applyBorder="1" applyAlignment="1">
      <alignment horizontal="right"/>
      <protection locked="0"/>
    </xf>
    <xf numFmtId="170" fontId="35" fillId="0" borderId="53" xfId="0" applyNumberFormat="1" applyFont="1" applyFill="1" applyBorder="1" applyAlignment="1">
      <alignment horizontal="right"/>
      <protection locked="0"/>
    </xf>
    <xf numFmtId="170" fontId="6" fillId="0" borderId="53" xfId="0" applyNumberFormat="1" applyFont="1" applyFill="1" applyBorder="1" applyAlignment="1">
      <alignment horizontal="right"/>
      <protection locked="0"/>
    </xf>
    <xf numFmtId="165" fontId="35" fillId="0" borderId="53" xfId="0" applyNumberFormat="1" applyFont="1" applyFill="1" applyBorder="1" applyAlignment="1">
      <alignment horizontal="right"/>
      <protection locked="0"/>
    </xf>
    <xf numFmtId="170" fontId="39" fillId="0" borderId="53" xfId="0" applyNumberFormat="1" applyFont="1" applyFill="1" applyBorder="1" applyAlignment="1">
      <alignment horizontal="right"/>
      <protection locked="0"/>
    </xf>
    <xf numFmtId="169" fontId="35" fillId="0" borderId="53" xfId="0" applyNumberFormat="1" applyFont="1" applyBorder="1" applyAlignment="1">
      <alignment horizontal="right"/>
      <protection locked="0"/>
    </xf>
    <xf numFmtId="170" fontId="40" fillId="0" borderId="53" xfId="0" applyNumberFormat="1" applyFont="1" applyFill="1" applyBorder="1" applyAlignment="1">
      <alignment horizontal="right"/>
      <protection locked="0"/>
    </xf>
  </cellXfs>
  <cellStyles count="10">
    <cellStyle name="Normal_ITA" xfId="6"/>
    <cellStyle name="Normálne" xfId="0" builtinId="0"/>
    <cellStyle name="normálne 2" xfId="1"/>
    <cellStyle name="normálne 2 2" xfId="2"/>
    <cellStyle name="normálne 3" xfId="4"/>
    <cellStyle name="normálne 4" xfId="5"/>
    <cellStyle name="normálne 5" xfId="9"/>
    <cellStyle name="Percentá" xfId="8" builtinId="5"/>
    <cellStyle name="percentá 2" xfId="3"/>
    <cellStyle name="percentá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showGridLines="0" topLeftCell="A32" zoomScale="93" zoomScaleNormal="93" workbookViewId="0">
      <selection activeCell="X53" sqref="X53"/>
    </sheetView>
  </sheetViews>
  <sheetFormatPr defaultRowHeight="12.75" customHeight="1"/>
  <cols>
    <col min="1" max="1" width="3.5" style="26" customWidth="1"/>
    <col min="2" max="2" width="2" style="26" customWidth="1"/>
    <col min="3" max="3" width="3.1640625" style="26" customWidth="1"/>
    <col min="4" max="4" width="7.83203125" style="26" customWidth="1"/>
    <col min="5" max="5" width="15.6640625" style="26" customWidth="1"/>
    <col min="6" max="6" width="0.5" style="26" customWidth="1"/>
    <col min="7" max="8" width="3.1640625" style="26" customWidth="1"/>
    <col min="9" max="9" width="12.1640625" style="26" customWidth="1"/>
    <col min="10" max="10" width="15.6640625" style="26" customWidth="1"/>
    <col min="11" max="11" width="0.83203125" style="26" customWidth="1"/>
    <col min="12" max="13" width="3.1640625" style="26" customWidth="1"/>
    <col min="14" max="14" width="2.33203125" style="26" customWidth="1"/>
    <col min="15" max="15" width="14.5" style="26" customWidth="1"/>
    <col min="16" max="16" width="3.5" style="26" customWidth="1"/>
    <col min="17" max="17" width="2.33203125" style="26" customWidth="1"/>
    <col min="18" max="18" width="15.6640625" style="26" customWidth="1"/>
    <col min="19" max="19" width="0.5" style="26" customWidth="1"/>
    <col min="20" max="16384" width="9.33203125" style="26"/>
  </cols>
  <sheetData>
    <row r="1" spans="1:19" ht="12" customHeigh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</row>
    <row r="2" spans="1:19" ht="23.25" customHeight="1">
      <c r="A2" s="27"/>
      <c r="B2" s="28"/>
      <c r="C2" s="28"/>
      <c r="D2" s="28"/>
      <c r="E2" s="28"/>
      <c r="F2" s="28"/>
      <c r="G2" s="29" t="s">
        <v>17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30"/>
    </row>
    <row r="3" spans="1:19" ht="12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</row>
    <row r="4" spans="1:19" ht="8.25" customHeight="1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</row>
    <row r="5" spans="1:19" ht="36.75" customHeight="1">
      <c r="A5" s="37"/>
      <c r="B5" s="38" t="s">
        <v>18</v>
      </c>
      <c r="C5" s="38"/>
      <c r="D5" s="38"/>
      <c r="E5" s="228" t="s">
        <v>138</v>
      </c>
      <c r="F5" s="229"/>
      <c r="G5" s="229"/>
      <c r="H5" s="229"/>
      <c r="I5" s="229"/>
      <c r="J5" s="230"/>
      <c r="K5" s="38"/>
      <c r="L5" s="38"/>
      <c r="M5" s="38"/>
      <c r="N5" s="38"/>
      <c r="O5" s="38" t="s">
        <v>19</v>
      </c>
      <c r="P5" s="39"/>
      <c r="Q5" s="40"/>
      <c r="R5" s="41"/>
      <c r="S5" s="42"/>
    </row>
    <row r="6" spans="1:19" ht="22.5" customHeight="1">
      <c r="A6" s="37"/>
      <c r="B6" s="38"/>
      <c r="C6" s="38"/>
      <c r="D6" s="38"/>
      <c r="E6" s="43"/>
      <c r="F6" s="44"/>
      <c r="G6" s="44"/>
      <c r="H6" s="44"/>
      <c r="I6" s="44"/>
      <c r="J6" s="45"/>
      <c r="K6" s="38"/>
      <c r="L6" s="38"/>
      <c r="M6" s="38"/>
      <c r="N6" s="38"/>
      <c r="O6" s="38"/>
      <c r="P6" s="43"/>
      <c r="Q6" s="46"/>
      <c r="R6" s="45"/>
      <c r="S6" s="42"/>
    </row>
    <row r="7" spans="1:19" ht="17.25" customHeight="1">
      <c r="A7" s="37"/>
      <c r="B7" s="38"/>
      <c r="C7" s="38"/>
      <c r="D7" s="38"/>
      <c r="E7" s="43"/>
      <c r="F7" s="38"/>
      <c r="G7" s="38"/>
      <c r="H7" s="38"/>
      <c r="I7" s="38"/>
      <c r="J7" s="45"/>
      <c r="K7" s="38"/>
      <c r="L7" s="38"/>
      <c r="M7" s="38"/>
      <c r="N7" s="38"/>
      <c r="O7" s="38"/>
      <c r="P7" s="47"/>
      <c r="Q7" s="48"/>
      <c r="R7" s="45"/>
      <c r="S7" s="42"/>
    </row>
    <row r="8" spans="1:19" ht="15.75" customHeight="1">
      <c r="A8" s="37"/>
      <c r="B8" s="38" t="s">
        <v>20</v>
      </c>
      <c r="C8" s="38"/>
      <c r="D8" s="38"/>
      <c r="E8" s="43"/>
      <c r="F8" s="38"/>
      <c r="G8" s="38"/>
      <c r="H8" s="38"/>
      <c r="I8" s="38"/>
      <c r="J8" s="45"/>
      <c r="K8" s="38"/>
      <c r="L8" s="38"/>
      <c r="M8" s="38"/>
      <c r="N8" s="38"/>
      <c r="O8" s="38" t="s">
        <v>21</v>
      </c>
      <c r="P8" s="43"/>
      <c r="Q8" s="48"/>
      <c r="R8" s="45"/>
      <c r="S8" s="42"/>
    </row>
    <row r="9" spans="1:19" ht="17.25" hidden="1" customHeight="1">
      <c r="A9" s="37"/>
      <c r="B9" s="38" t="s">
        <v>22</v>
      </c>
      <c r="C9" s="38"/>
      <c r="D9" s="38"/>
      <c r="E9" s="49" t="s">
        <v>23</v>
      </c>
      <c r="F9" s="50"/>
      <c r="G9" s="50"/>
      <c r="H9" s="50"/>
      <c r="I9" s="50"/>
      <c r="J9" s="51"/>
      <c r="K9" s="38"/>
      <c r="L9" s="38"/>
      <c r="M9" s="38"/>
      <c r="N9" s="38"/>
      <c r="O9" s="38"/>
      <c r="P9" s="47"/>
      <c r="Q9" s="48"/>
      <c r="R9" s="45"/>
      <c r="S9" s="42"/>
    </row>
    <row r="10" spans="1:19" ht="15.75" customHeight="1">
      <c r="A10" s="37"/>
      <c r="B10" s="38"/>
      <c r="C10" s="38"/>
      <c r="D10" s="38"/>
      <c r="E10" s="49"/>
      <c r="F10" s="50"/>
      <c r="G10" s="50"/>
      <c r="H10" s="50"/>
      <c r="I10" s="50"/>
      <c r="J10" s="51"/>
      <c r="K10" s="38"/>
      <c r="L10" s="38"/>
      <c r="M10" s="38"/>
      <c r="N10" s="38"/>
      <c r="O10" s="38" t="s">
        <v>24</v>
      </c>
      <c r="P10" s="49" t="s">
        <v>139</v>
      </c>
      <c r="Q10" s="52"/>
      <c r="R10" s="51"/>
      <c r="S10" s="42"/>
    </row>
    <row r="11" spans="1:19" ht="17.25" hidden="1" customHeight="1">
      <c r="A11" s="37"/>
      <c r="B11" s="38" t="s">
        <v>25</v>
      </c>
      <c r="C11" s="38"/>
      <c r="D11" s="38"/>
      <c r="E11" s="53" t="s">
        <v>26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48"/>
      <c r="Q11" s="48"/>
      <c r="R11" s="38"/>
      <c r="S11" s="42"/>
    </row>
    <row r="12" spans="1:19" ht="17.25" hidden="1" customHeight="1">
      <c r="A12" s="37"/>
      <c r="B12" s="38" t="s">
        <v>27</v>
      </c>
      <c r="C12" s="38"/>
      <c r="D12" s="38"/>
      <c r="E12" s="54" t="s">
        <v>28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48"/>
      <c r="Q12" s="48"/>
      <c r="R12" s="38"/>
      <c r="S12" s="42"/>
    </row>
    <row r="13" spans="1:19" ht="17.25" hidden="1" customHeight="1">
      <c r="A13" s="37"/>
      <c r="B13" s="38" t="s">
        <v>29</v>
      </c>
      <c r="C13" s="38"/>
      <c r="D13" s="38"/>
      <c r="E13" s="54" t="s">
        <v>28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48"/>
      <c r="Q13" s="48"/>
      <c r="R13" s="38"/>
      <c r="S13" s="42"/>
    </row>
    <row r="14" spans="1:19" ht="17.25" hidden="1" customHeight="1">
      <c r="A14" s="37"/>
      <c r="B14" s="38"/>
      <c r="C14" s="38"/>
      <c r="D14" s="38"/>
      <c r="E14" s="54" t="s">
        <v>28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48"/>
      <c r="Q14" s="48"/>
      <c r="R14" s="38"/>
      <c r="S14" s="42"/>
    </row>
    <row r="15" spans="1:19" ht="17.25" hidden="1" customHeight="1">
      <c r="A15" s="37"/>
      <c r="B15" s="38"/>
      <c r="C15" s="38"/>
      <c r="D15" s="38"/>
      <c r="E15" s="54" t="s">
        <v>28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48"/>
      <c r="Q15" s="48"/>
      <c r="R15" s="38"/>
      <c r="S15" s="42"/>
    </row>
    <row r="16" spans="1:19" ht="17.25" hidden="1" customHeight="1">
      <c r="A16" s="37"/>
      <c r="B16" s="38"/>
      <c r="C16" s="38"/>
      <c r="D16" s="38"/>
      <c r="E16" s="54" t="s">
        <v>28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48"/>
      <c r="Q16" s="48"/>
      <c r="R16" s="38"/>
      <c r="S16" s="42"/>
    </row>
    <row r="17" spans="1:19" ht="17.25" hidden="1" customHeight="1">
      <c r="A17" s="37"/>
      <c r="B17" s="38"/>
      <c r="C17" s="38"/>
      <c r="D17" s="38"/>
      <c r="E17" s="54" t="s">
        <v>28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48"/>
      <c r="Q17" s="48"/>
      <c r="R17" s="38"/>
      <c r="S17" s="42"/>
    </row>
    <row r="18" spans="1:19" ht="17.25" hidden="1" customHeight="1">
      <c r="A18" s="37"/>
      <c r="B18" s="38"/>
      <c r="C18" s="38"/>
      <c r="D18" s="38"/>
      <c r="E18" s="54" t="s">
        <v>28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48"/>
      <c r="Q18" s="48"/>
      <c r="R18" s="38"/>
      <c r="S18" s="42"/>
    </row>
    <row r="19" spans="1:19" ht="17.25" hidden="1" customHeight="1">
      <c r="A19" s="37"/>
      <c r="B19" s="38"/>
      <c r="C19" s="38"/>
      <c r="D19" s="38"/>
      <c r="E19" s="54" t="s">
        <v>28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48"/>
      <c r="Q19" s="48"/>
      <c r="R19" s="38"/>
      <c r="S19" s="42"/>
    </row>
    <row r="20" spans="1:19" ht="17.25" hidden="1" customHeight="1">
      <c r="A20" s="37"/>
      <c r="B20" s="38"/>
      <c r="C20" s="38"/>
      <c r="D20" s="38"/>
      <c r="E20" s="54" t="s">
        <v>28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48"/>
      <c r="Q20" s="48"/>
      <c r="R20" s="38"/>
      <c r="S20" s="42"/>
    </row>
    <row r="21" spans="1:19" ht="17.25" hidden="1" customHeight="1">
      <c r="A21" s="37"/>
      <c r="B21" s="38"/>
      <c r="C21" s="38"/>
      <c r="D21" s="38"/>
      <c r="E21" s="54" t="s">
        <v>28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48"/>
      <c r="Q21" s="48"/>
      <c r="R21" s="38"/>
      <c r="S21" s="42"/>
    </row>
    <row r="22" spans="1:19" ht="17.25" hidden="1" customHeight="1">
      <c r="A22" s="37"/>
      <c r="B22" s="38"/>
      <c r="C22" s="38"/>
      <c r="D22" s="38"/>
      <c r="E22" s="54" t="s">
        <v>28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48"/>
      <c r="Q22" s="48"/>
      <c r="R22" s="38"/>
      <c r="S22" s="42"/>
    </row>
    <row r="23" spans="1:19" ht="17.25" hidden="1" customHeight="1">
      <c r="A23" s="37"/>
      <c r="B23" s="38"/>
      <c r="C23" s="38"/>
      <c r="D23" s="38"/>
      <c r="E23" s="54" t="s">
        <v>28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48"/>
      <c r="Q23" s="48"/>
      <c r="R23" s="38"/>
      <c r="S23" s="42"/>
    </row>
    <row r="24" spans="1:19" ht="17.25" hidden="1" customHeight="1">
      <c r="A24" s="37"/>
      <c r="B24" s="38"/>
      <c r="C24" s="38"/>
      <c r="D24" s="38"/>
      <c r="E24" s="54" t="s">
        <v>28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48"/>
      <c r="Q24" s="48"/>
      <c r="R24" s="38"/>
      <c r="S24" s="42"/>
    </row>
    <row r="25" spans="1:19" ht="17.25" hidden="1" customHeight="1">
      <c r="A25" s="37"/>
      <c r="B25" s="38"/>
      <c r="C25" s="38"/>
      <c r="D25" s="38"/>
      <c r="E25" s="54" t="s">
        <v>28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48"/>
      <c r="Q25" s="48"/>
      <c r="R25" s="38"/>
      <c r="S25" s="42"/>
    </row>
    <row r="26" spans="1:19" ht="17.25" customHeight="1">
      <c r="A26" s="37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 t="s">
        <v>30</v>
      </c>
      <c r="P26" s="38" t="s">
        <v>31</v>
      </c>
      <c r="Q26" s="38"/>
      <c r="R26" s="38"/>
      <c r="S26" s="42"/>
    </row>
    <row r="27" spans="1:19" ht="17.25" customHeight="1">
      <c r="A27" s="37"/>
      <c r="B27" s="38" t="s">
        <v>32</v>
      </c>
      <c r="C27" s="38"/>
      <c r="D27" s="38"/>
      <c r="E27" s="39" t="s">
        <v>107</v>
      </c>
      <c r="F27" s="55"/>
      <c r="G27" s="55"/>
      <c r="H27" s="55"/>
      <c r="I27" s="55"/>
      <c r="J27" s="41"/>
      <c r="K27" s="38"/>
      <c r="L27" s="38"/>
      <c r="M27" s="38"/>
      <c r="N27" s="38"/>
      <c r="O27" s="56"/>
      <c r="P27" s="57"/>
      <c r="Q27" s="58"/>
      <c r="R27" s="59"/>
      <c r="S27" s="42"/>
    </row>
    <row r="28" spans="1:19" ht="17.25" customHeight="1">
      <c r="A28" s="37"/>
      <c r="B28" s="38" t="s">
        <v>33</v>
      </c>
      <c r="C28" s="38"/>
      <c r="D28" s="38"/>
      <c r="E28" s="43"/>
      <c r="F28" s="38"/>
      <c r="G28" s="38"/>
      <c r="H28" s="38"/>
      <c r="I28" s="38"/>
      <c r="J28" s="45"/>
      <c r="K28" s="38"/>
      <c r="L28" s="38"/>
      <c r="M28" s="38"/>
      <c r="N28" s="38"/>
      <c r="O28" s="56"/>
      <c r="P28" s="57"/>
      <c r="Q28" s="58"/>
      <c r="R28" s="59"/>
      <c r="S28" s="42"/>
    </row>
    <row r="29" spans="1:19" ht="17.25" customHeight="1">
      <c r="A29" s="37"/>
      <c r="B29" s="38" t="s">
        <v>34</v>
      </c>
      <c r="C29" s="38"/>
      <c r="D29" s="38"/>
      <c r="E29" s="43"/>
      <c r="F29" s="38"/>
      <c r="G29" s="38"/>
      <c r="H29" s="38"/>
      <c r="I29" s="38"/>
      <c r="J29" s="45"/>
      <c r="K29" s="38"/>
      <c r="L29" s="38"/>
      <c r="M29" s="38"/>
      <c r="N29" s="38"/>
      <c r="O29" s="60"/>
      <c r="P29" s="57"/>
      <c r="Q29" s="58"/>
      <c r="R29" s="59"/>
      <c r="S29" s="42"/>
    </row>
    <row r="30" spans="1:19" ht="17.25" customHeight="1">
      <c r="A30" s="37"/>
      <c r="B30" s="38"/>
      <c r="C30" s="38"/>
      <c r="D30" s="38"/>
      <c r="E30" s="49"/>
      <c r="F30" s="50"/>
      <c r="G30" s="50"/>
      <c r="H30" s="50"/>
      <c r="I30" s="50"/>
      <c r="J30" s="51"/>
      <c r="K30" s="38"/>
      <c r="L30" s="38"/>
      <c r="M30" s="38"/>
      <c r="N30" s="38"/>
      <c r="O30" s="48"/>
      <c r="P30" s="48"/>
      <c r="Q30" s="48"/>
      <c r="R30" s="38"/>
      <c r="S30" s="42"/>
    </row>
    <row r="31" spans="1:19" ht="17.25" customHeight="1">
      <c r="A31" s="37"/>
      <c r="B31" s="38"/>
      <c r="C31" s="38"/>
      <c r="D31" s="38"/>
      <c r="E31" s="53" t="s">
        <v>35</v>
      </c>
      <c r="F31" s="38"/>
      <c r="G31" s="38" t="s">
        <v>36</v>
      </c>
      <c r="H31" s="38"/>
      <c r="I31" s="38"/>
      <c r="J31" s="38"/>
      <c r="K31" s="38"/>
      <c r="L31" s="38"/>
      <c r="M31" s="38"/>
      <c r="N31" s="38"/>
      <c r="O31" s="53" t="s">
        <v>37</v>
      </c>
      <c r="P31" s="48"/>
      <c r="Q31" s="48"/>
      <c r="R31" s="61"/>
      <c r="S31" s="42"/>
    </row>
    <row r="32" spans="1:19" ht="17.25" customHeight="1">
      <c r="A32" s="37"/>
      <c r="B32" s="38"/>
      <c r="C32" s="38"/>
      <c r="D32" s="38"/>
      <c r="E32" s="56"/>
      <c r="F32" s="38"/>
      <c r="G32" s="57"/>
      <c r="H32" s="62"/>
      <c r="I32" s="63"/>
      <c r="J32" s="38"/>
      <c r="K32" s="38"/>
      <c r="L32" s="38"/>
      <c r="M32" s="38"/>
      <c r="N32" s="38"/>
      <c r="O32" s="64"/>
      <c r="P32" s="48"/>
      <c r="Q32" s="48"/>
      <c r="R32" s="65"/>
      <c r="S32" s="42"/>
    </row>
    <row r="33" spans="1:19" ht="8.25" customHeight="1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8"/>
    </row>
    <row r="34" spans="1:19" ht="20.25" customHeight="1">
      <c r="A34" s="69"/>
      <c r="B34" s="70"/>
      <c r="C34" s="70"/>
      <c r="D34" s="70"/>
      <c r="E34" s="71" t="s">
        <v>38</v>
      </c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2"/>
    </row>
    <row r="35" spans="1:19" ht="20.25" customHeight="1">
      <c r="A35" s="73" t="s">
        <v>39</v>
      </c>
      <c r="B35" s="74"/>
      <c r="C35" s="74"/>
      <c r="D35" s="75"/>
      <c r="E35" s="76" t="s">
        <v>40</v>
      </c>
      <c r="F35" s="75"/>
      <c r="G35" s="76" t="s">
        <v>41</v>
      </c>
      <c r="H35" s="74"/>
      <c r="I35" s="75"/>
      <c r="J35" s="76" t="s">
        <v>42</v>
      </c>
      <c r="K35" s="74"/>
      <c r="L35" s="76" t="s">
        <v>43</v>
      </c>
      <c r="M35" s="74"/>
      <c r="N35" s="74"/>
      <c r="O35" s="75"/>
      <c r="P35" s="76" t="s">
        <v>44</v>
      </c>
      <c r="Q35" s="74"/>
      <c r="R35" s="74"/>
      <c r="S35" s="77"/>
    </row>
    <row r="36" spans="1:19" ht="20.25" customHeight="1">
      <c r="A36" s="78"/>
      <c r="B36" s="79"/>
      <c r="C36" s="79"/>
      <c r="D36" s="80">
        <v>0</v>
      </c>
      <c r="E36" s="81">
        <f>IF(D36=0,0,R48/D36)</f>
        <v>0</v>
      </c>
      <c r="F36" s="82"/>
      <c r="G36" s="83"/>
      <c r="H36" s="79"/>
      <c r="I36" s="80">
        <v>0</v>
      </c>
      <c r="J36" s="81">
        <f>IF(I36=0,0,R48/I36)</f>
        <v>0</v>
      </c>
      <c r="K36" s="84"/>
      <c r="L36" s="83"/>
      <c r="M36" s="79"/>
      <c r="N36" s="79"/>
      <c r="O36" s="80">
        <v>0</v>
      </c>
      <c r="P36" s="83"/>
      <c r="Q36" s="79"/>
      <c r="R36" s="85">
        <f>IF(O36=0,0,R48/O36)</f>
        <v>0</v>
      </c>
      <c r="S36" s="86"/>
    </row>
    <row r="37" spans="1:19" ht="20.25" customHeight="1">
      <c r="A37" s="69"/>
      <c r="B37" s="70"/>
      <c r="C37" s="70"/>
      <c r="D37" s="70"/>
      <c r="E37" s="71" t="s">
        <v>45</v>
      </c>
      <c r="F37" s="70"/>
      <c r="G37" s="70"/>
      <c r="H37" s="70"/>
      <c r="I37" s="70"/>
      <c r="J37" s="87" t="s">
        <v>46</v>
      </c>
      <c r="K37" s="70"/>
      <c r="L37" s="70"/>
      <c r="M37" s="70"/>
      <c r="N37" s="70"/>
      <c r="O37" s="70"/>
      <c r="P37" s="70"/>
      <c r="Q37" s="70"/>
      <c r="R37" s="70"/>
      <c r="S37" s="72"/>
    </row>
    <row r="38" spans="1:19" ht="20.25" customHeight="1">
      <c r="A38" s="88" t="s">
        <v>47</v>
      </c>
      <c r="B38" s="89"/>
      <c r="C38" s="90" t="s">
        <v>48</v>
      </c>
      <c r="D38" s="91"/>
      <c r="E38" s="91"/>
      <c r="F38" s="92"/>
      <c r="G38" s="88" t="s">
        <v>49</v>
      </c>
      <c r="H38" s="93"/>
      <c r="I38" s="90" t="s">
        <v>50</v>
      </c>
      <c r="J38" s="91"/>
      <c r="K38" s="91"/>
      <c r="L38" s="88" t="s">
        <v>51</v>
      </c>
      <c r="M38" s="93"/>
      <c r="N38" s="90" t="s">
        <v>52</v>
      </c>
      <c r="O38" s="91"/>
      <c r="P38" s="91"/>
      <c r="Q38" s="91"/>
      <c r="R38" s="91"/>
      <c r="S38" s="92"/>
    </row>
    <row r="39" spans="1:19" ht="20.25" customHeight="1">
      <c r="A39" s="94">
        <v>1</v>
      </c>
      <c r="B39" s="95" t="s">
        <v>5</v>
      </c>
      <c r="C39" s="41"/>
      <c r="D39" s="96" t="s">
        <v>53</v>
      </c>
      <c r="E39" s="97">
        <f>Rekapitulacia!C9+Rekapitulacia!C10</f>
        <v>0</v>
      </c>
      <c r="F39" s="98"/>
      <c r="G39" s="94">
        <v>8</v>
      </c>
      <c r="H39" s="99" t="s">
        <v>54</v>
      </c>
      <c r="I39" s="59"/>
      <c r="J39" s="100">
        <v>0</v>
      </c>
      <c r="K39" s="101"/>
      <c r="L39" s="94">
        <v>13</v>
      </c>
      <c r="M39" s="57" t="s">
        <v>55</v>
      </c>
      <c r="N39" s="62"/>
      <c r="O39" s="62"/>
      <c r="P39" s="102">
        <f>M49</f>
        <v>20</v>
      </c>
      <c r="Q39" s="103" t="s">
        <v>4</v>
      </c>
      <c r="R39" s="97">
        <v>0</v>
      </c>
      <c r="S39" s="98"/>
    </row>
    <row r="40" spans="1:19" ht="20.25" customHeight="1">
      <c r="A40" s="94">
        <v>2</v>
      </c>
      <c r="B40" s="104"/>
      <c r="C40" s="51"/>
      <c r="D40" s="96" t="s">
        <v>56</v>
      </c>
      <c r="E40" s="97">
        <v>0</v>
      </c>
      <c r="F40" s="98"/>
      <c r="G40" s="94">
        <v>9</v>
      </c>
      <c r="H40" s="38" t="s">
        <v>57</v>
      </c>
      <c r="I40" s="96"/>
      <c r="J40" s="100">
        <v>0</v>
      </c>
      <c r="K40" s="101"/>
      <c r="L40" s="94">
        <v>14</v>
      </c>
      <c r="M40" s="57" t="s">
        <v>58</v>
      </c>
      <c r="N40" s="62"/>
      <c r="O40" s="62"/>
      <c r="P40" s="102">
        <f>M49</f>
        <v>20</v>
      </c>
      <c r="Q40" s="103" t="s">
        <v>4</v>
      </c>
      <c r="R40" s="97">
        <v>0</v>
      </c>
      <c r="S40" s="98"/>
    </row>
    <row r="41" spans="1:19" ht="20.25" customHeight="1">
      <c r="A41" s="94">
        <v>3</v>
      </c>
      <c r="B41" s="95" t="s">
        <v>59</v>
      </c>
      <c r="C41" s="41"/>
      <c r="D41" s="96" t="s">
        <v>53</v>
      </c>
      <c r="E41" s="97">
        <v>0</v>
      </c>
      <c r="F41" s="98"/>
      <c r="G41" s="94">
        <v>10</v>
      </c>
      <c r="H41" s="99" t="s">
        <v>60</v>
      </c>
      <c r="I41" s="59"/>
      <c r="J41" s="100">
        <v>0</v>
      </c>
      <c r="K41" s="101"/>
      <c r="L41" s="94">
        <v>15</v>
      </c>
      <c r="M41" s="57" t="s">
        <v>61</v>
      </c>
      <c r="N41" s="62"/>
      <c r="O41" s="62"/>
      <c r="P41" s="102">
        <f>M49</f>
        <v>20</v>
      </c>
      <c r="Q41" s="103" t="s">
        <v>4</v>
      </c>
      <c r="R41" s="97">
        <v>0</v>
      </c>
      <c r="S41" s="98"/>
    </row>
    <row r="42" spans="1:19" ht="20.25" customHeight="1">
      <c r="A42" s="94">
        <v>4</v>
      </c>
      <c r="B42" s="104"/>
      <c r="C42" s="51"/>
      <c r="D42" s="96" t="s">
        <v>56</v>
      </c>
      <c r="E42" s="97">
        <v>0</v>
      </c>
      <c r="F42" s="98"/>
      <c r="G42" s="94">
        <v>11</v>
      </c>
      <c r="H42" s="99"/>
      <c r="I42" s="59"/>
      <c r="J42" s="100">
        <v>0</v>
      </c>
      <c r="K42" s="101"/>
      <c r="L42" s="94">
        <v>16</v>
      </c>
      <c r="M42" s="57" t="s">
        <v>62</v>
      </c>
      <c r="N42" s="62"/>
      <c r="O42" s="62"/>
      <c r="P42" s="102">
        <f>M49</f>
        <v>20</v>
      </c>
      <c r="Q42" s="103" t="s">
        <v>4</v>
      </c>
      <c r="R42" s="97">
        <v>0</v>
      </c>
      <c r="S42" s="98"/>
    </row>
    <row r="43" spans="1:19" ht="20.25" customHeight="1">
      <c r="A43" s="94">
        <v>5</v>
      </c>
      <c r="B43" s="95" t="s">
        <v>63</v>
      </c>
      <c r="C43" s="41"/>
      <c r="D43" s="96" t="s">
        <v>53</v>
      </c>
      <c r="E43" s="97">
        <f>Rekapitulacia!C11+Rekapitulacia!C12</f>
        <v>0</v>
      </c>
      <c r="F43" s="98"/>
      <c r="G43" s="105"/>
      <c r="H43" s="62"/>
      <c r="I43" s="59"/>
      <c r="J43" s="106"/>
      <c r="K43" s="101"/>
      <c r="L43" s="94">
        <v>17</v>
      </c>
      <c r="M43" s="57" t="s">
        <v>64</v>
      </c>
      <c r="N43" s="62"/>
      <c r="O43" s="62"/>
      <c r="P43" s="102">
        <f>M49</f>
        <v>20</v>
      </c>
      <c r="Q43" s="103" t="s">
        <v>4</v>
      </c>
      <c r="R43" s="97">
        <v>0</v>
      </c>
      <c r="S43" s="98"/>
    </row>
    <row r="44" spans="1:19" ht="20.25" customHeight="1">
      <c r="A44" s="94">
        <v>6</v>
      </c>
      <c r="B44" s="104"/>
      <c r="C44" s="51"/>
      <c r="D44" s="96" t="s">
        <v>56</v>
      </c>
      <c r="E44" s="97">
        <v>0</v>
      </c>
      <c r="F44" s="98"/>
      <c r="G44" s="105"/>
      <c r="H44" s="62"/>
      <c r="I44" s="59"/>
      <c r="J44" s="106"/>
      <c r="K44" s="101"/>
      <c r="L44" s="94">
        <v>18</v>
      </c>
      <c r="M44" s="99" t="s">
        <v>65</v>
      </c>
      <c r="N44" s="62"/>
      <c r="O44" s="62"/>
      <c r="P44" s="62"/>
      <c r="Q44" s="62"/>
      <c r="R44" s="97">
        <v>0</v>
      </c>
      <c r="S44" s="98"/>
    </row>
    <row r="45" spans="1:19" ht="20.25" customHeight="1">
      <c r="A45" s="94">
        <v>7</v>
      </c>
      <c r="B45" s="107" t="s">
        <v>66</v>
      </c>
      <c r="C45" s="62"/>
      <c r="D45" s="59"/>
      <c r="E45" s="108">
        <f>SUM(E39:E44)</f>
        <v>0</v>
      </c>
      <c r="F45" s="72"/>
      <c r="G45" s="94">
        <v>12</v>
      </c>
      <c r="H45" s="107" t="s">
        <v>67</v>
      </c>
      <c r="I45" s="59"/>
      <c r="J45" s="109">
        <f>SUM(J39:J42)</f>
        <v>0</v>
      </c>
      <c r="K45" s="110"/>
      <c r="L45" s="94">
        <v>19</v>
      </c>
      <c r="M45" s="107" t="s">
        <v>68</v>
      </c>
      <c r="N45" s="62"/>
      <c r="O45" s="62"/>
      <c r="P45" s="62"/>
      <c r="Q45" s="98"/>
      <c r="R45" s="108">
        <v>0</v>
      </c>
      <c r="S45" s="72"/>
    </row>
    <row r="46" spans="1:19" ht="20.25" customHeight="1">
      <c r="A46" s="111">
        <v>20</v>
      </c>
      <c r="B46" s="112" t="s">
        <v>6</v>
      </c>
      <c r="C46" s="113"/>
      <c r="D46" s="114"/>
      <c r="E46" s="115">
        <v>0</v>
      </c>
      <c r="F46" s="68"/>
      <c r="G46" s="111">
        <v>21</v>
      </c>
      <c r="H46" s="112" t="s">
        <v>69</v>
      </c>
      <c r="I46" s="114"/>
      <c r="J46" s="116">
        <v>0</v>
      </c>
      <c r="K46" s="117">
        <f>M49</f>
        <v>20</v>
      </c>
      <c r="L46" s="111">
        <v>22</v>
      </c>
      <c r="M46" s="112" t="s">
        <v>70</v>
      </c>
      <c r="N46" s="113"/>
      <c r="O46" s="67"/>
      <c r="P46" s="67"/>
      <c r="Q46" s="67"/>
      <c r="R46" s="115">
        <v>0</v>
      </c>
      <c r="S46" s="68"/>
    </row>
    <row r="47" spans="1:19" ht="20.25" customHeight="1">
      <c r="A47" s="118" t="s">
        <v>33</v>
      </c>
      <c r="B47" s="35"/>
      <c r="C47" s="35"/>
      <c r="D47" s="35"/>
      <c r="E47" s="35"/>
      <c r="F47" s="119"/>
      <c r="G47" s="120"/>
      <c r="H47" s="35"/>
      <c r="I47" s="35"/>
      <c r="J47" s="35"/>
      <c r="K47" s="35"/>
      <c r="L47" s="88" t="s">
        <v>71</v>
      </c>
      <c r="M47" s="75"/>
      <c r="N47" s="90" t="s">
        <v>72</v>
      </c>
      <c r="O47" s="74"/>
      <c r="P47" s="74"/>
      <c r="Q47" s="74"/>
      <c r="R47" s="74"/>
      <c r="S47" s="77"/>
    </row>
    <row r="48" spans="1:19" ht="20.25" customHeight="1">
      <c r="A48" s="37"/>
      <c r="B48" s="38"/>
      <c r="C48" s="38"/>
      <c r="D48" s="38"/>
      <c r="E48" s="38"/>
      <c r="F48" s="45"/>
      <c r="G48" s="121"/>
      <c r="H48" s="38"/>
      <c r="I48" s="38"/>
      <c r="J48" s="38"/>
      <c r="K48" s="38"/>
      <c r="L48" s="94">
        <v>23</v>
      </c>
      <c r="M48" s="99" t="s">
        <v>73</v>
      </c>
      <c r="N48" s="62"/>
      <c r="O48" s="62"/>
      <c r="P48" s="62"/>
      <c r="Q48" s="98"/>
      <c r="R48" s="108">
        <f>E45+J45+R45+E46+J46+R46</f>
        <v>0</v>
      </c>
      <c r="S48" s="72"/>
    </row>
    <row r="49" spans="1:19" ht="20.25" customHeight="1">
      <c r="A49" s="122" t="s">
        <v>74</v>
      </c>
      <c r="B49" s="50"/>
      <c r="C49" s="50"/>
      <c r="D49" s="50"/>
      <c r="E49" s="50"/>
      <c r="F49" s="51"/>
      <c r="G49" s="123" t="s">
        <v>75</v>
      </c>
      <c r="H49" s="50"/>
      <c r="I49" s="50"/>
      <c r="J49" s="50"/>
      <c r="K49" s="50"/>
      <c r="L49" s="94">
        <v>24</v>
      </c>
      <c r="M49" s="124">
        <v>20</v>
      </c>
      <c r="N49" s="59" t="s">
        <v>4</v>
      </c>
      <c r="O49" s="125"/>
      <c r="P49" s="50" t="s">
        <v>76</v>
      </c>
      <c r="Q49" s="50"/>
      <c r="R49" s="126">
        <f>R48*0.2</f>
        <v>0</v>
      </c>
      <c r="S49" s="127"/>
    </row>
    <row r="50" spans="1:19" ht="20.25" customHeight="1" thickBot="1">
      <c r="A50" s="128" t="s">
        <v>32</v>
      </c>
      <c r="B50" s="55"/>
      <c r="C50" s="55"/>
      <c r="D50" s="55"/>
      <c r="E50" s="55"/>
      <c r="F50" s="41"/>
      <c r="G50" s="129"/>
      <c r="H50" s="55"/>
      <c r="I50" s="55"/>
      <c r="J50" s="55"/>
      <c r="K50" s="55"/>
      <c r="L50" s="94">
        <v>25</v>
      </c>
      <c r="M50" s="124">
        <v>20</v>
      </c>
      <c r="N50" s="59" t="s">
        <v>4</v>
      </c>
      <c r="O50" s="125"/>
      <c r="P50" s="62" t="s">
        <v>76</v>
      </c>
      <c r="Q50" s="62"/>
      <c r="R50" s="97"/>
      <c r="S50" s="98"/>
    </row>
    <row r="51" spans="1:19" ht="20.25" customHeight="1" thickBot="1">
      <c r="A51" s="37"/>
      <c r="B51" s="38"/>
      <c r="C51" s="38"/>
      <c r="D51" s="38"/>
      <c r="E51" s="38"/>
      <c r="F51" s="45"/>
      <c r="G51" s="121"/>
      <c r="H51" s="38"/>
      <c r="I51" s="38"/>
      <c r="J51" s="38"/>
      <c r="K51" s="38"/>
      <c r="L51" s="111">
        <v>26</v>
      </c>
      <c r="M51" s="130" t="s">
        <v>77</v>
      </c>
      <c r="N51" s="113"/>
      <c r="O51" s="113"/>
      <c r="P51" s="113"/>
      <c r="Q51" s="67"/>
      <c r="R51" s="131">
        <f>SUM(R48:R50)</f>
        <v>0</v>
      </c>
      <c r="S51" s="132"/>
    </row>
    <row r="52" spans="1:19" ht="20.25" customHeight="1">
      <c r="A52" s="122" t="s">
        <v>78</v>
      </c>
      <c r="B52" s="50"/>
      <c r="C52" s="50"/>
      <c r="D52" s="50"/>
      <c r="E52" s="50"/>
      <c r="F52" s="51"/>
      <c r="G52" s="123" t="s">
        <v>75</v>
      </c>
      <c r="H52" s="50"/>
      <c r="I52" s="50"/>
      <c r="J52" s="50"/>
      <c r="K52" s="50"/>
      <c r="L52" s="88" t="s">
        <v>79</v>
      </c>
      <c r="M52" s="75"/>
      <c r="N52" s="90" t="s">
        <v>80</v>
      </c>
      <c r="O52" s="74"/>
      <c r="P52" s="74"/>
      <c r="Q52" s="74"/>
      <c r="R52" s="133"/>
      <c r="S52" s="77"/>
    </row>
    <row r="53" spans="1:19" ht="20.25" customHeight="1">
      <c r="A53" s="128" t="s">
        <v>34</v>
      </c>
      <c r="B53" s="55"/>
      <c r="C53" s="55"/>
      <c r="D53" s="55"/>
      <c r="E53" s="55"/>
      <c r="F53" s="41"/>
      <c r="G53" s="129"/>
      <c r="H53" s="55"/>
      <c r="I53" s="55"/>
      <c r="J53" s="55"/>
      <c r="K53" s="55"/>
      <c r="L53" s="94">
        <v>27</v>
      </c>
      <c r="M53" s="99" t="s">
        <v>81</v>
      </c>
      <c r="N53" s="62"/>
      <c r="O53" s="62"/>
      <c r="P53" s="62"/>
      <c r="Q53" s="59"/>
      <c r="R53" s="97">
        <v>0</v>
      </c>
      <c r="S53" s="98"/>
    </row>
    <row r="54" spans="1:19" ht="20.25" customHeight="1">
      <c r="A54" s="37"/>
      <c r="B54" s="38"/>
      <c r="C54" s="38"/>
      <c r="D54" s="38"/>
      <c r="E54" s="38"/>
      <c r="F54" s="45"/>
      <c r="G54" s="121"/>
      <c r="H54" s="38"/>
      <c r="I54" s="38"/>
      <c r="J54" s="38"/>
      <c r="K54" s="38"/>
      <c r="L54" s="94">
        <v>28</v>
      </c>
      <c r="M54" s="99" t="s">
        <v>82</v>
      </c>
      <c r="N54" s="62"/>
      <c r="O54" s="62"/>
      <c r="P54" s="62"/>
      <c r="Q54" s="59"/>
      <c r="R54" s="97">
        <v>0</v>
      </c>
      <c r="S54" s="98"/>
    </row>
    <row r="55" spans="1:19" ht="20.25" customHeight="1">
      <c r="A55" s="134" t="s">
        <v>74</v>
      </c>
      <c r="B55" s="67"/>
      <c r="C55" s="67"/>
      <c r="D55" s="67"/>
      <c r="E55" s="135"/>
      <c r="F55" s="136"/>
      <c r="G55" s="137" t="s">
        <v>75</v>
      </c>
      <c r="H55" s="67"/>
      <c r="I55" s="67"/>
      <c r="J55" s="67"/>
      <c r="K55" s="67"/>
      <c r="L55" s="111">
        <v>29</v>
      </c>
      <c r="M55" s="112" t="s">
        <v>83</v>
      </c>
      <c r="N55" s="113"/>
      <c r="O55" s="113"/>
      <c r="P55" s="113"/>
      <c r="Q55" s="114"/>
      <c r="R55" s="81">
        <v>0</v>
      </c>
      <c r="S55" s="138"/>
    </row>
  </sheetData>
  <mergeCells count="1">
    <mergeCell ref="E5:J5"/>
  </mergeCells>
  <printOptions horizontalCentered="1" verticalCentered="1"/>
  <pageMargins left="0.59055119752883911" right="0.59055119752883911" top="0.90551179647445679" bottom="0.90551179647445679" header="0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B24" sqref="B24"/>
    </sheetView>
  </sheetViews>
  <sheetFormatPr defaultRowHeight="10.5"/>
  <cols>
    <col min="1" max="1" width="9.33203125" style="4"/>
    <col min="2" max="2" width="84.33203125" style="4" customWidth="1"/>
    <col min="3" max="3" width="13" style="4" customWidth="1"/>
    <col min="4" max="4" width="12.5" style="4" customWidth="1"/>
    <col min="5" max="5" width="13.6640625" style="4" customWidth="1"/>
    <col min="6" max="16384" width="9.33203125" style="4"/>
  </cols>
  <sheetData>
    <row r="1" spans="1:5" ht="18">
      <c r="A1" s="233" t="s">
        <v>7</v>
      </c>
      <c r="B1" s="234"/>
      <c r="C1" s="1"/>
      <c r="D1" s="2"/>
      <c r="E1" s="3"/>
    </row>
    <row r="2" spans="1:5">
      <c r="A2" s="235" t="s">
        <v>142</v>
      </c>
      <c r="B2" s="234"/>
      <c r="C2" s="5" t="s">
        <v>0</v>
      </c>
      <c r="D2" s="6"/>
    </row>
    <row r="3" spans="1:5" ht="11.25">
      <c r="A3" s="236" t="s">
        <v>87</v>
      </c>
      <c r="B3" s="234"/>
      <c r="C3" s="5" t="s">
        <v>8</v>
      </c>
    </row>
    <row r="4" spans="1:5" ht="11.25">
      <c r="A4" s="236" t="s">
        <v>143</v>
      </c>
      <c r="B4" s="234"/>
      <c r="C4" s="5" t="s">
        <v>9</v>
      </c>
      <c r="D4" s="140"/>
    </row>
    <row r="5" spans="1:5" ht="11.25" thickBot="1"/>
    <row r="6" spans="1:5" ht="23.25" thickBot="1">
      <c r="A6" s="7" t="s">
        <v>10</v>
      </c>
      <c r="B6" s="8" t="s">
        <v>11</v>
      </c>
      <c r="C6" s="7" t="s">
        <v>12</v>
      </c>
      <c r="D6" s="7" t="s">
        <v>13</v>
      </c>
      <c r="E6" s="7" t="s">
        <v>14</v>
      </c>
    </row>
    <row r="8" spans="1:5" ht="12">
      <c r="A8" s="9"/>
      <c r="B8" s="10" t="s">
        <v>86</v>
      </c>
      <c r="C8" s="11"/>
      <c r="D8" s="12"/>
      <c r="E8" s="12"/>
    </row>
    <row r="9" spans="1:5" ht="11.25">
      <c r="A9" s="13" t="s">
        <v>88</v>
      </c>
      <c r="B9" s="14" t="s">
        <v>136</v>
      </c>
      <c r="C9" s="17">
        <f>'1 - Prístupová cesta a chodník'!G32</f>
        <v>0</v>
      </c>
      <c r="D9" s="15">
        <f t="shared" ref="D9:D10" si="0">C9*0.2</f>
        <v>0</v>
      </c>
      <c r="E9" s="16">
        <f t="shared" ref="E9:E10" si="1">C9+D9</f>
        <v>0</v>
      </c>
    </row>
    <row r="10" spans="1:5" s="174" customFormat="1" ht="11.25">
      <c r="A10" s="13" t="s">
        <v>15</v>
      </c>
      <c r="B10" s="14" t="s">
        <v>135</v>
      </c>
      <c r="C10" s="17">
        <f>'1 - Prístupová cesta a chodník'!G32</f>
        <v>0</v>
      </c>
      <c r="D10" s="15">
        <f t="shared" si="0"/>
        <v>0</v>
      </c>
      <c r="E10" s="16">
        <f t="shared" si="1"/>
        <v>0</v>
      </c>
    </row>
    <row r="11" spans="1:5" s="177" customFormat="1" ht="11.25">
      <c r="A11" s="13" t="s">
        <v>140</v>
      </c>
      <c r="B11" s="14" t="s">
        <v>146</v>
      </c>
      <c r="C11" s="17">
        <f>'3 - Verejné osvetlenie'!H51</f>
        <v>0</v>
      </c>
      <c r="D11" s="15">
        <f t="shared" ref="D11:D12" si="2">C11*0.2</f>
        <v>0</v>
      </c>
      <c r="E11" s="16">
        <f t="shared" ref="E11:E12" si="3">C11+D11</f>
        <v>0</v>
      </c>
    </row>
    <row r="12" spans="1:5" s="177" customFormat="1" ht="11.25">
      <c r="A12" s="13" t="s">
        <v>141</v>
      </c>
      <c r="B12" s="14" t="s">
        <v>147</v>
      </c>
      <c r="C12" s="17">
        <f>'4 - Vodovod'!G26</f>
        <v>0</v>
      </c>
      <c r="D12" s="15">
        <f t="shared" si="2"/>
        <v>0</v>
      </c>
      <c r="E12" s="16">
        <f t="shared" si="3"/>
        <v>0</v>
      </c>
    </row>
    <row r="13" spans="1:5">
      <c r="C13" s="231">
        <f>SUM(C9:C12)</f>
        <v>0</v>
      </c>
      <c r="D13" s="231">
        <f>SUM(D9:D10)</f>
        <v>0</v>
      </c>
      <c r="E13" s="231">
        <f>SUM(E9:E12)</f>
        <v>0</v>
      </c>
    </row>
    <row r="14" spans="1:5">
      <c r="B14" s="18" t="s">
        <v>16</v>
      </c>
      <c r="C14" s="232"/>
      <c r="D14" s="232"/>
      <c r="E14" s="232"/>
    </row>
    <row r="16" spans="1:5">
      <c r="D16" s="19"/>
    </row>
    <row r="17" spans="1:5" ht="11.25">
      <c r="A17" s="139" t="s">
        <v>145</v>
      </c>
      <c r="B17" s="139"/>
      <c r="C17" s="139" t="s">
        <v>144</v>
      </c>
      <c r="D17" s="139"/>
      <c r="E17" s="139"/>
    </row>
    <row r="18" spans="1:5">
      <c r="C18" s="20"/>
    </row>
    <row r="19" spans="1:5">
      <c r="B19" s="21"/>
    </row>
    <row r="20" spans="1:5">
      <c r="B20" s="21"/>
      <c r="C20" s="19"/>
      <c r="D20" s="19"/>
    </row>
    <row r="21" spans="1:5">
      <c r="C21" s="22"/>
      <c r="D21" s="19"/>
    </row>
  </sheetData>
  <mergeCells count="7">
    <mergeCell ref="E13:E14"/>
    <mergeCell ref="A1:B1"/>
    <mergeCell ref="A2:B2"/>
    <mergeCell ref="A3:B3"/>
    <mergeCell ref="A4:B4"/>
    <mergeCell ref="C13:C14"/>
    <mergeCell ref="D13:D14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9:A12" numberStoredAsText="1"/>
    <ignoredError sqref="E9:E12" unlockedFormula="1"/>
    <ignoredError sqref="D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showGridLines="0" zoomScaleNormal="100" workbookViewId="0">
      <pane ySplit="12" topLeftCell="A22" activePane="bottomLeft" state="frozenSplit"/>
      <selection pane="bottomLeft" activeCell="E27" sqref="E27"/>
    </sheetView>
  </sheetViews>
  <sheetFormatPr defaultColWidth="10.5" defaultRowHeight="12" customHeight="1"/>
  <cols>
    <col min="1" max="1" width="7.5" style="168" customWidth="1"/>
    <col min="2" max="2" width="14.6640625" style="169" customWidth="1"/>
    <col min="3" max="3" width="48.5" style="169" customWidth="1"/>
    <col min="4" max="4" width="5.6640625" style="169" customWidth="1"/>
    <col min="5" max="6" width="10.83203125" style="170" customWidth="1"/>
    <col min="7" max="7" width="17.1640625" style="170" customWidth="1"/>
    <col min="8" max="16384" width="10.5" style="171"/>
  </cols>
  <sheetData>
    <row r="1" spans="1:8" s="141" customFormat="1" ht="27.75" customHeight="1">
      <c r="A1" s="240" t="s">
        <v>89</v>
      </c>
      <c r="B1" s="240"/>
      <c r="C1" s="240"/>
      <c r="D1" s="240"/>
      <c r="E1" s="240"/>
      <c r="F1" s="240"/>
      <c r="G1" s="240"/>
      <c r="H1" s="240"/>
    </row>
    <row r="2" spans="1:8" s="141" customFormat="1" ht="12.75" customHeight="1">
      <c r="A2" s="142" t="s">
        <v>90</v>
      </c>
      <c r="B2" s="143" t="s">
        <v>109</v>
      </c>
      <c r="C2" s="172"/>
      <c r="D2" s="172"/>
      <c r="E2" s="172"/>
      <c r="F2" s="172"/>
      <c r="G2" s="172"/>
    </row>
    <row r="3" spans="1:8" s="141" customFormat="1" ht="12.75" customHeight="1">
      <c r="A3" s="142" t="s">
        <v>241</v>
      </c>
      <c r="B3" s="143"/>
      <c r="C3" s="172"/>
      <c r="D3" s="172"/>
      <c r="E3" s="172"/>
      <c r="F3" s="172"/>
      <c r="G3" s="172"/>
    </row>
    <row r="4" spans="1:8" s="141" customFormat="1" ht="13.5" customHeight="1">
      <c r="A4" s="145"/>
      <c r="B4" s="146"/>
      <c r="C4" s="145"/>
      <c r="D4" s="147"/>
      <c r="E4" s="148"/>
      <c r="F4" s="148"/>
      <c r="G4" s="148"/>
    </row>
    <row r="5" spans="1:8" s="141" customFormat="1" ht="6.75" customHeight="1">
      <c r="A5" s="241"/>
      <c r="B5" s="241"/>
      <c r="C5" s="241"/>
      <c r="D5" s="172"/>
      <c r="E5" s="172"/>
      <c r="F5" s="172"/>
      <c r="G5" s="172"/>
    </row>
    <row r="6" spans="1:8" s="141" customFormat="1" ht="12.75" customHeight="1">
      <c r="A6" s="172" t="s">
        <v>92</v>
      </c>
      <c r="B6" s="172"/>
      <c r="C6" s="237" t="s">
        <v>107</v>
      </c>
      <c r="D6" s="237"/>
      <c r="E6" s="172"/>
      <c r="F6" s="172"/>
      <c r="G6" s="172"/>
    </row>
    <row r="7" spans="1:8" s="141" customFormat="1" ht="13.5" customHeight="1">
      <c r="A7" s="172" t="s">
        <v>93</v>
      </c>
      <c r="B7" s="172"/>
      <c r="C7" s="237"/>
      <c r="D7" s="237"/>
      <c r="E7" s="238" t="s">
        <v>224</v>
      </c>
      <c r="F7" s="242"/>
      <c r="G7" s="242"/>
    </row>
    <row r="8" spans="1:8" s="141" customFormat="1" ht="13.5" customHeight="1">
      <c r="A8" s="172" t="s">
        <v>94</v>
      </c>
      <c r="B8" s="147"/>
      <c r="C8" s="237" t="s">
        <v>110</v>
      </c>
      <c r="D8" s="237"/>
      <c r="E8" s="238" t="s">
        <v>239</v>
      </c>
      <c r="F8" s="239"/>
      <c r="G8" s="148"/>
    </row>
    <row r="9" spans="1:8" s="141" customFormat="1" ht="6" customHeight="1">
      <c r="A9" s="149"/>
      <c r="B9" s="149"/>
      <c r="C9" s="149"/>
      <c r="D9" s="149"/>
      <c r="E9" s="149"/>
      <c r="F9" s="149"/>
      <c r="G9" s="149"/>
    </row>
    <row r="10" spans="1:8" s="141" customFormat="1" ht="24" customHeight="1">
      <c r="A10" s="150" t="s">
        <v>95</v>
      </c>
      <c r="B10" s="150" t="s">
        <v>1</v>
      </c>
      <c r="C10" s="150" t="s">
        <v>84</v>
      </c>
      <c r="D10" s="150" t="s">
        <v>2</v>
      </c>
      <c r="E10" s="150" t="s">
        <v>96</v>
      </c>
      <c r="F10" s="150" t="s">
        <v>97</v>
      </c>
      <c r="G10" s="150" t="s">
        <v>98</v>
      </c>
    </row>
    <row r="11" spans="1:8" s="141" customFormat="1" ht="12.75" hidden="1" customHeight="1">
      <c r="A11" s="150" t="s">
        <v>3</v>
      </c>
      <c r="B11" s="150" t="s">
        <v>99</v>
      </c>
      <c r="C11" s="150" t="s">
        <v>100</v>
      </c>
      <c r="D11" s="150" t="s">
        <v>101</v>
      </c>
      <c r="E11" s="150" t="s">
        <v>102</v>
      </c>
      <c r="F11" s="150" t="s">
        <v>103</v>
      </c>
      <c r="G11" s="150" t="s">
        <v>104</v>
      </c>
    </row>
    <row r="12" spans="1:8" s="141" customFormat="1" ht="4.5" customHeight="1">
      <c r="A12" s="149"/>
      <c r="B12" s="149"/>
      <c r="C12" s="149"/>
      <c r="D12" s="149"/>
      <c r="E12" s="149"/>
      <c r="F12" s="149"/>
      <c r="G12" s="149"/>
    </row>
    <row r="13" spans="1:8" s="141" customFormat="1" ht="30.75" customHeight="1">
      <c r="A13" s="151"/>
      <c r="B13" s="152" t="s">
        <v>5</v>
      </c>
      <c r="C13" s="152" t="s">
        <v>105</v>
      </c>
      <c r="D13" s="152"/>
      <c r="E13" s="153"/>
      <c r="F13" s="153"/>
      <c r="G13" s="154">
        <f>G14+G20+G24+G28+G30</f>
        <v>0</v>
      </c>
    </row>
    <row r="14" spans="1:8" s="141" customFormat="1" ht="28.5" customHeight="1">
      <c r="A14" s="155"/>
      <c r="B14" s="156">
        <v>1</v>
      </c>
      <c r="C14" s="157" t="s">
        <v>111</v>
      </c>
      <c r="D14" s="156"/>
      <c r="E14" s="158"/>
      <c r="F14" s="158"/>
      <c r="G14" s="159">
        <f>SUM(G15:G19)</f>
        <v>0</v>
      </c>
    </row>
    <row r="15" spans="1:8" s="141" customFormat="1" ht="24" customHeight="1">
      <c r="A15" s="160">
        <v>1</v>
      </c>
      <c r="B15" s="161">
        <v>122201102</v>
      </c>
      <c r="C15" s="162" t="s">
        <v>118</v>
      </c>
      <c r="D15" s="161" t="s">
        <v>115</v>
      </c>
      <c r="E15" s="163">
        <f>(390+582)*0.2</f>
        <v>194.4</v>
      </c>
      <c r="F15" s="163"/>
      <c r="G15" s="163">
        <f>E15*F15</f>
        <v>0</v>
      </c>
    </row>
    <row r="16" spans="1:8" s="141" customFormat="1" ht="15" customHeight="1">
      <c r="A16" s="160">
        <f>A15+1</f>
        <v>2</v>
      </c>
      <c r="B16" s="161">
        <v>122201109</v>
      </c>
      <c r="C16" s="162" t="s">
        <v>116</v>
      </c>
      <c r="D16" s="161" t="s">
        <v>115</v>
      </c>
      <c r="E16" s="163">
        <f>E15</f>
        <v>194.4</v>
      </c>
      <c r="F16" s="163"/>
      <c r="G16" s="163">
        <f t="shared" ref="G16:G19" si="0">E16*F16</f>
        <v>0</v>
      </c>
    </row>
    <row r="17" spans="1:9" s="141" customFormat="1" ht="24" customHeight="1">
      <c r="A17" s="160">
        <v>3</v>
      </c>
      <c r="B17" s="161">
        <v>162501102</v>
      </c>
      <c r="C17" s="162" t="s">
        <v>119</v>
      </c>
      <c r="D17" s="161" t="s">
        <v>115</v>
      </c>
      <c r="E17" s="163">
        <f>E15</f>
        <v>194.4</v>
      </c>
      <c r="F17" s="163"/>
      <c r="G17" s="163">
        <f t="shared" si="0"/>
        <v>0</v>
      </c>
    </row>
    <row r="18" spans="1:9" s="141" customFormat="1" ht="24" customHeight="1">
      <c r="A18" s="160">
        <v>4</v>
      </c>
      <c r="B18" s="161">
        <v>167101102</v>
      </c>
      <c r="C18" s="162" t="s">
        <v>120</v>
      </c>
      <c r="D18" s="161" t="s">
        <v>115</v>
      </c>
      <c r="E18" s="163">
        <f>E15</f>
        <v>194.4</v>
      </c>
      <c r="F18" s="163"/>
      <c r="G18" s="163">
        <f t="shared" si="0"/>
        <v>0</v>
      </c>
    </row>
    <row r="19" spans="1:9" s="141" customFormat="1" ht="16.5" customHeight="1">
      <c r="A19" s="160">
        <v>5</v>
      </c>
      <c r="B19" s="161">
        <v>171201201</v>
      </c>
      <c r="C19" s="162" t="s">
        <v>117</v>
      </c>
      <c r="D19" s="161" t="s">
        <v>115</v>
      </c>
      <c r="E19" s="163">
        <f>E15</f>
        <v>194.4</v>
      </c>
      <c r="F19" s="163"/>
      <c r="G19" s="163">
        <f t="shared" si="0"/>
        <v>0</v>
      </c>
    </row>
    <row r="20" spans="1:9" s="141" customFormat="1" ht="28.5" customHeight="1">
      <c r="A20" s="155"/>
      <c r="B20" s="156">
        <v>2</v>
      </c>
      <c r="C20" s="157" t="s">
        <v>112</v>
      </c>
      <c r="D20" s="156"/>
      <c r="E20" s="158"/>
      <c r="F20" s="158"/>
      <c r="G20" s="159">
        <f>SUM(G21:G23)</f>
        <v>0</v>
      </c>
    </row>
    <row r="21" spans="1:9" s="141" customFormat="1" ht="24" customHeight="1">
      <c r="A21" s="160">
        <v>6</v>
      </c>
      <c r="B21" s="161">
        <v>215901101</v>
      </c>
      <c r="C21" s="162" t="s">
        <v>122</v>
      </c>
      <c r="D21" s="161" t="s">
        <v>85</v>
      </c>
      <c r="E21" s="163">
        <f>390+582</f>
        <v>972</v>
      </c>
      <c r="F21" s="163"/>
      <c r="G21" s="163">
        <f>E21*F21</f>
        <v>0</v>
      </c>
    </row>
    <row r="22" spans="1:9" s="141" customFormat="1" ht="24" customHeight="1">
      <c r="A22" s="160">
        <v>7</v>
      </c>
      <c r="B22" s="161" t="s">
        <v>131</v>
      </c>
      <c r="C22" s="162" t="s">
        <v>133</v>
      </c>
      <c r="D22" s="161" t="s">
        <v>85</v>
      </c>
      <c r="E22" s="163">
        <f>(434+640)*0.25</f>
        <v>268.5</v>
      </c>
      <c r="F22" s="163"/>
      <c r="G22" s="163">
        <f t="shared" ref="G22:G23" si="1">E22*F22</f>
        <v>0</v>
      </c>
    </row>
    <row r="23" spans="1:9" s="141" customFormat="1" ht="24" customHeight="1">
      <c r="A23" s="160">
        <v>8</v>
      </c>
      <c r="B23" s="161" t="s">
        <v>132</v>
      </c>
      <c r="C23" s="162" t="s">
        <v>134</v>
      </c>
      <c r="D23" s="161" t="s">
        <v>85</v>
      </c>
      <c r="E23" s="163">
        <f>E22</f>
        <v>268.5</v>
      </c>
      <c r="F23" s="163"/>
      <c r="G23" s="163">
        <f t="shared" si="1"/>
        <v>0</v>
      </c>
    </row>
    <row r="24" spans="1:9" s="141" customFormat="1" ht="28.5" customHeight="1">
      <c r="A24" s="155"/>
      <c r="B24" s="156">
        <v>5</v>
      </c>
      <c r="C24" s="157" t="s">
        <v>113</v>
      </c>
      <c r="D24" s="156"/>
      <c r="E24" s="158"/>
      <c r="F24" s="158"/>
      <c r="G24" s="159">
        <f>SUM(G25:G27)</f>
        <v>0</v>
      </c>
    </row>
    <row r="25" spans="1:9" s="141" customFormat="1" ht="24" customHeight="1">
      <c r="A25" s="160">
        <v>9</v>
      </c>
      <c r="B25" s="161">
        <v>564261111</v>
      </c>
      <c r="C25" s="162" t="s">
        <v>129</v>
      </c>
      <c r="D25" s="161" t="s">
        <v>85</v>
      </c>
      <c r="E25" s="163">
        <f>390+582</f>
        <v>972</v>
      </c>
      <c r="F25" s="163"/>
      <c r="G25" s="163">
        <f>E25*F25</f>
        <v>0</v>
      </c>
    </row>
    <row r="26" spans="1:9" s="141" customFormat="1" ht="33" customHeight="1">
      <c r="A26" s="160">
        <v>10</v>
      </c>
      <c r="B26" s="161">
        <v>631362021</v>
      </c>
      <c r="C26" s="162" t="s">
        <v>124</v>
      </c>
      <c r="D26" s="161" t="s">
        <v>125</v>
      </c>
      <c r="E26" s="163">
        <f>1.6+2.4</f>
        <v>4</v>
      </c>
      <c r="F26" s="163"/>
      <c r="G26" s="163">
        <f t="shared" ref="G26:G27" si="2">E26*F26</f>
        <v>0</v>
      </c>
    </row>
    <row r="27" spans="1:9" s="141" customFormat="1" ht="27" customHeight="1">
      <c r="A27" s="160">
        <v>11</v>
      </c>
      <c r="B27" s="161" t="s">
        <v>121</v>
      </c>
      <c r="C27" s="162" t="s">
        <v>130</v>
      </c>
      <c r="D27" s="161" t="s">
        <v>85</v>
      </c>
      <c r="E27" s="163">
        <f>E25</f>
        <v>972</v>
      </c>
      <c r="F27" s="163"/>
      <c r="G27" s="163">
        <f t="shared" si="2"/>
        <v>0</v>
      </c>
    </row>
    <row r="28" spans="1:9" s="141" customFormat="1" ht="28.5" customHeight="1">
      <c r="A28" s="155"/>
      <c r="B28" s="156">
        <v>9</v>
      </c>
      <c r="C28" s="157" t="s">
        <v>108</v>
      </c>
      <c r="D28" s="156"/>
      <c r="E28" s="158"/>
      <c r="F28" s="158"/>
      <c r="G28" s="159">
        <f>SUM(G29:G29)</f>
        <v>0</v>
      </c>
      <c r="I28" s="178"/>
    </row>
    <row r="29" spans="1:9" s="141" customFormat="1" ht="24" customHeight="1">
      <c r="A29" s="160">
        <v>12</v>
      </c>
      <c r="B29" s="161">
        <v>919722111</v>
      </c>
      <c r="C29" s="162" t="s">
        <v>127</v>
      </c>
      <c r="D29" s="161" t="s">
        <v>126</v>
      </c>
      <c r="E29" s="163">
        <f>91.5+152</f>
        <v>243.5</v>
      </c>
      <c r="F29" s="163"/>
      <c r="G29" s="163">
        <f>E29*F29</f>
        <v>0</v>
      </c>
    </row>
    <row r="30" spans="1:9" s="141" customFormat="1" ht="28.5" customHeight="1">
      <c r="A30" s="155"/>
      <c r="B30" s="156">
        <v>99</v>
      </c>
      <c r="C30" s="157" t="s">
        <v>114</v>
      </c>
      <c r="D30" s="156"/>
      <c r="E30" s="158"/>
      <c r="F30" s="158"/>
      <c r="G30" s="159">
        <f>G31</f>
        <v>0</v>
      </c>
    </row>
    <row r="31" spans="1:9" s="141" customFormat="1" ht="24" customHeight="1">
      <c r="A31" s="160">
        <v>13</v>
      </c>
      <c r="B31" s="161">
        <v>998224111</v>
      </c>
      <c r="C31" s="162" t="s">
        <v>128</v>
      </c>
      <c r="D31" s="161" t="s">
        <v>125</v>
      </c>
      <c r="E31" s="163">
        <f>E25*0.2*1.3*1.7+E26+E27*0.12*2.4</f>
        <v>713.56</v>
      </c>
      <c r="F31" s="163"/>
      <c r="G31" s="163">
        <f>E31*F31</f>
        <v>0</v>
      </c>
    </row>
    <row r="32" spans="1:9" s="141" customFormat="1" ht="30.75" customHeight="1">
      <c r="A32" s="164"/>
      <c r="B32" s="165"/>
      <c r="C32" s="165" t="s">
        <v>106</v>
      </c>
      <c r="D32" s="165"/>
      <c r="E32" s="166"/>
      <c r="F32" s="166"/>
      <c r="G32" s="167">
        <f>G13</f>
        <v>0</v>
      </c>
    </row>
    <row r="36" spans="7:7" ht="12" customHeight="1">
      <c r="G36" s="173"/>
    </row>
    <row r="53" spans="6:7" ht="12" customHeight="1">
      <c r="F53" s="175"/>
    </row>
    <row r="56" spans="6:7" ht="12" customHeight="1">
      <c r="G56" s="176"/>
    </row>
  </sheetData>
  <mergeCells count="7">
    <mergeCell ref="C8:D8"/>
    <mergeCell ref="E8:F8"/>
    <mergeCell ref="A1:H1"/>
    <mergeCell ref="A5:C5"/>
    <mergeCell ref="C6:D6"/>
    <mergeCell ref="C7:D7"/>
    <mergeCell ref="E7:G7"/>
  </mergeCells>
  <pageMargins left="0.39375001192092896" right="0.39375001192092896" top="0.78750002384185791" bottom="0.78750002384185791" header="0" footer="0"/>
  <pageSetup paperSize="9" fitToHeight="10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zoomScaleNormal="100" workbookViewId="0">
      <pane ySplit="12" topLeftCell="A22" activePane="bottomLeft" state="frozenSplit"/>
      <selection pane="bottomLeft" activeCell="E37" sqref="E37"/>
    </sheetView>
  </sheetViews>
  <sheetFormatPr defaultColWidth="10.5" defaultRowHeight="12" customHeight="1"/>
  <cols>
    <col min="1" max="1" width="7.5" style="168" customWidth="1"/>
    <col min="2" max="2" width="14.6640625" style="169" customWidth="1"/>
    <col min="3" max="3" width="48.5" style="169" customWidth="1"/>
    <col min="4" max="4" width="5.6640625" style="169" customWidth="1"/>
    <col min="5" max="6" width="10.83203125" style="170" customWidth="1"/>
    <col min="7" max="7" width="17.1640625" style="170" customWidth="1"/>
    <col min="8" max="16384" width="10.5" style="171"/>
  </cols>
  <sheetData>
    <row r="1" spans="1:8" s="141" customFormat="1" ht="27.75" customHeight="1">
      <c r="A1" s="240" t="s">
        <v>89</v>
      </c>
      <c r="B1" s="240"/>
      <c r="C1" s="240"/>
      <c r="D1" s="240"/>
      <c r="E1" s="240"/>
      <c r="F1" s="240"/>
      <c r="G1" s="240"/>
      <c r="H1" s="240"/>
    </row>
    <row r="2" spans="1:8" s="141" customFormat="1" ht="12.75" customHeight="1">
      <c r="A2" s="142" t="s">
        <v>90</v>
      </c>
      <c r="B2" s="143" t="s">
        <v>109</v>
      </c>
      <c r="C2" s="144"/>
      <c r="D2" s="144"/>
      <c r="E2" s="144"/>
      <c r="F2" s="144"/>
      <c r="G2" s="144"/>
    </row>
    <row r="3" spans="1:8" s="141" customFormat="1" ht="12.75" customHeight="1">
      <c r="A3" s="142" t="s">
        <v>91</v>
      </c>
      <c r="B3" s="143" t="s">
        <v>137</v>
      </c>
      <c r="C3" s="144"/>
      <c r="D3" s="144"/>
      <c r="E3" s="144"/>
      <c r="F3" s="144"/>
      <c r="G3" s="144"/>
    </row>
    <row r="4" spans="1:8" s="141" customFormat="1" ht="13.5" customHeight="1">
      <c r="A4" s="145"/>
      <c r="B4" s="146"/>
      <c r="C4" s="145"/>
      <c r="D4" s="147"/>
      <c r="E4" s="148"/>
      <c r="F4" s="148"/>
      <c r="G4" s="148"/>
    </row>
    <row r="5" spans="1:8" s="141" customFormat="1" ht="6.75" customHeight="1">
      <c r="A5" s="241"/>
      <c r="B5" s="241"/>
      <c r="C5" s="241"/>
      <c r="D5" s="144"/>
      <c r="E5" s="144"/>
      <c r="F5" s="144"/>
      <c r="G5" s="144"/>
    </row>
    <row r="6" spans="1:8" s="141" customFormat="1" ht="12.75" customHeight="1">
      <c r="A6" s="144" t="s">
        <v>92</v>
      </c>
      <c r="B6" s="144"/>
      <c r="C6" s="237" t="s">
        <v>107</v>
      </c>
      <c r="D6" s="237"/>
      <c r="E6" s="144"/>
      <c r="F6" s="144"/>
      <c r="G6" s="144"/>
    </row>
    <row r="7" spans="1:8" s="141" customFormat="1" ht="13.5" customHeight="1">
      <c r="A7" s="144" t="s">
        <v>93</v>
      </c>
      <c r="B7" s="144"/>
      <c r="C7" s="237"/>
      <c r="D7" s="237"/>
      <c r="E7" s="238" t="s">
        <v>224</v>
      </c>
      <c r="F7" s="242"/>
      <c r="G7" s="242"/>
    </row>
    <row r="8" spans="1:8" s="141" customFormat="1" ht="13.5" customHeight="1">
      <c r="A8" s="144" t="s">
        <v>94</v>
      </c>
      <c r="B8" s="147"/>
      <c r="C8" s="237" t="s">
        <v>110</v>
      </c>
      <c r="D8" s="237"/>
      <c r="E8" s="238" t="s">
        <v>239</v>
      </c>
      <c r="F8" s="239"/>
      <c r="G8" s="148"/>
    </row>
    <row r="9" spans="1:8" s="141" customFormat="1" ht="6" customHeight="1">
      <c r="A9" s="149"/>
      <c r="B9" s="149"/>
      <c r="C9" s="149"/>
      <c r="D9" s="149"/>
      <c r="E9" s="149"/>
      <c r="F9" s="149"/>
      <c r="G9" s="149"/>
    </row>
    <row r="10" spans="1:8" s="141" customFormat="1" ht="24" customHeight="1">
      <c r="A10" s="150" t="s">
        <v>95</v>
      </c>
      <c r="B10" s="150" t="s">
        <v>1</v>
      </c>
      <c r="C10" s="150" t="s">
        <v>84</v>
      </c>
      <c r="D10" s="150" t="s">
        <v>2</v>
      </c>
      <c r="E10" s="150" t="s">
        <v>96</v>
      </c>
      <c r="F10" s="150" t="s">
        <v>97</v>
      </c>
      <c r="G10" s="150" t="s">
        <v>98</v>
      </c>
    </row>
    <row r="11" spans="1:8" s="141" customFormat="1" ht="12.75" hidden="1" customHeight="1">
      <c r="A11" s="150" t="s">
        <v>3</v>
      </c>
      <c r="B11" s="150" t="s">
        <v>99</v>
      </c>
      <c r="C11" s="150" t="s">
        <v>100</v>
      </c>
      <c r="D11" s="150" t="s">
        <v>101</v>
      </c>
      <c r="E11" s="150" t="s">
        <v>102</v>
      </c>
      <c r="F11" s="150" t="s">
        <v>103</v>
      </c>
      <c r="G11" s="150" t="s">
        <v>104</v>
      </c>
    </row>
    <row r="12" spans="1:8" s="141" customFormat="1" ht="4.5" customHeight="1">
      <c r="A12" s="149"/>
      <c r="B12" s="149"/>
      <c r="C12" s="149"/>
      <c r="D12" s="149"/>
      <c r="E12" s="149"/>
      <c r="F12" s="149"/>
      <c r="G12" s="149"/>
    </row>
    <row r="13" spans="1:8" s="141" customFormat="1" ht="30.75" customHeight="1">
      <c r="A13" s="151"/>
      <c r="B13" s="152" t="s">
        <v>5</v>
      </c>
      <c r="C13" s="152" t="s">
        <v>105</v>
      </c>
      <c r="D13" s="152"/>
      <c r="E13" s="153"/>
      <c r="F13" s="153"/>
      <c r="G13" s="154">
        <f>G14+G20+G24+G28+G30</f>
        <v>0</v>
      </c>
    </row>
    <row r="14" spans="1:8" s="141" customFormat="1" ht="28.5" customHeight="1">
      <c r="A14" s="155"/>
      <c r="B14" s="156">
        <v>1</v>
      </c>
      <c r="C14" s="157" t="s">
        <v>111</v>
      </c>
      <c r="D14" s="156"/>
      <c r="E14" s="158"/>
      <c r="F14" s="158"/>
      <c r="G14" s="159">
        <f>SUM(G15:G19)</f>
        <v>0</v>
      </c>
    </row>
    <row r="15" spans="1:8" s="141" customFormat="1" ht="24" customHeight="1">
      <c r="A15" s="160">
        <v>1</v>
      </c>
      <c r="B15" s="161">
        <v>122201102</v>
      </c>
      <c r="C15" s="162" t="s">
        <v>118</v>
      </c>
      <c r="D15" s="161" t="s">
        <v>115</v>
      </c>
      <c r="E15" s="163">
        <f>28*0.2</f>
        <v>5.6000000000000005</v>
      </c>
      <c r="F15" s="163"/>
      <c r="G15" s="163">
        <f>E15*F15</f>
        <v>0</v>
      </c>
    </row>
    <row r="16" spans="1:8" s="141" customFormat="1" ht="15" customHeight="1">
      <c r="A16" s="160">
        <f>A15+1</f>
        <v>2</v>
      </c>
      <c r="B16" s="161">
        <v>122201109</v>
      </c>
      <c r="C16" s="162" t="s">
        <v>116</v>
      </c>
      <c r="D16" s="161" t="s">
        <v>115</v>
      </c>
      <c r="E16" s="163">
        <f>E15</f>
        <v>5.6000000000000005</v>
      </c>
      <c r="F16" s="163"/>
      <c r="G16" s="163">
        <f t="shared" ref="G16:G19" si="0">E16*F16</f>
        <v>0</v>
      </c>
    </row>
    <row r="17" spans="1:7" s="141" customFormat="1" ht="24" customHeight="1">
      <c r="A17" s="160">
        <v>3</v>
      </c>
      <c r="B17" s="161">
        <v>162501102</v>
      </c>
      <c r="C17" s="162" t="s">
        <v>119</v>
      </c>
      <c r="D17" s="161" t="s">
        <v>115</v>
      </c>
      <c r="E17" s="163">
        <f>E15</f>
        <v>5.6000000000000005</v>
      </c>
      <c r="F17" s="163"/>
      <c r="G17" s="163">
        <f t="shared" si="0"/>
        <v>0</v>
      </c>
    </row>
    <row r="18" spans="1:7" s="141" customFormat="1" ht="24" customHeight="1">
      <c r="A18" s="160">
        <v>4</v>
      </c>
      <c r="B18" s="161">
        <v>167101102</v>
      </c>
      <c r="C18" s="162" t="s">
        <v>120</v>
      </c>
      <c r="D18" s="161" t="s">
        <v>115</v>
      </c>
      <c r="E18" s="163">
        <f>E15</f>
        <v>5.6000000000000005</v>
      </c>
      <c r="F18" s="163"/>
      <c r="G18" s="163">
        <f t="shared" si="0"/>
        <v>0</v>
      </c>
    </row>
    <row r="19" spans="1:7" s="141" customFormat="1" ht="16.5" customHeight="1">
      <c r="A19" s="160">
        <v>5</v>
      </c>
      <c r="B19" s="161">
        <v>171201201</v>
      </c>
      <c r="C19" s="162" t="s">
        <v>117</v>
      </c>
      <c r="D19" s="161" t="s">
        <v>115</v>
      </c>
      <c r="E19" s="163">
        <f>E15</f>
        <v>5.6000000000000005</v>
      </c>
      <c r="F19" s="163"/>
      <c r="G19" s="163">
        <f t="shared" si="0"/>
        <v>0</v>
      </c>
    </row>
    <row r="20" spans="1:7" s="141" customFormat="1" ht="28.5" customHeight="1">
      <c r="A20" s="155"/>
      <c r="B20" s="156">
        <v>2</v>
      </c>
      <c r="C20" s="157" t="s">
        <v>112</v>
      </c>
      <c r="D20" s="156"/>
      <c r="E20" s="158"/>
      <c r="F20" s="158"/>
      <c r="G20" s="159">
        <f>SUM(G21:G23)</f>
        <v>0</v>
      </c>
    </row>
    <row r="21" spans="1:7" s="141" customFormat="1" ht="24" customHeight="1">
      <c r="A21" s="160">
        <v>6</v>
      </c>
      <c r="B21" s="161">
        <v>215901101</v>
      </c>
      <c r="C21" s="162" t="s">
        <v>122</v>
      </c>
      <c r="D21" s="161" t="s">
        <v>85</v>
      </c>
      <c r="E21" s="163">
        <v>28</v>
      </c>
      <c r="F21" s="163"/>
      <c r="G21" s="163">
        <f>E21*F21</f>
        <v>0</v>
      </c>
    </row>
    <row r="22" spans="1:7" s="141" customFormat="1" ht="24" customHeight="1">
      <c r="A22" s="160">
        <v>7</v>
      </c>
      <c r="B22" s="161" t="s">
        <v>131</v>
      </c>
      <c r="C22" s="162" t="s">
        <v>133</v>
      </c>
      <c r="D22" s="161" t="s">
        <v>85</v>
      </c>
      <c r="E22" s="163">
        <f>28*2*0.25</f>
        <v>14</v>
      </c>
      <c r="F22" s="163"/>
      <c r="G22" s="163">
        <f t="shared" ref="G22:G23" si="1">E22*F22</f>
        <v>0</v>
      </c>
    </row>
    <row r="23" spans="1:7" s="141" customFormat="1" ht="24" customHeight="1">
      <c r="A23" s="160">
        <v>8</v>
      </c>
      <c r="B23" s="161" t="s">
        <v>132</v>
      </c>
      <c r="C23" s="162" t="s">
        <v>134</v>
      </c>
      <c r="D23" s="161" t="s">
        <v>85</v>
      </c>
      <c r="E23" s="163">
        <f>E22</f>
        <v>14</v>
      </c>
      <c r="F23" s="163"/>
      <c r="G23" s="163">
        <f t="shared" si="1"/>
        <v>0</v>
      </c>
    </row>
    <row r="24" spans="1:7" s="141" customFormat="1" ht="28.5" customHeight="1">
      <c r="A24" s="155"/>
      <c r="B24" s="156">
        <v>5</v>
      </c>
      <c r="C24" s="157" t="s">
        <v>113</v>
      </c>
      <c r="D24" s="156"/>
      <c r="E24" s="158"/>
      <c r="F24" s="158"/>
      <c r="G24" s="159">
        <f>SUM(G25:G27)</f>
        <v>0</v>
      </c>
    </row>
    <row r="25" spans="1:7" s="141" customFormat="1" ht="24" customHeight="1">
      <c r="A25" s="160">
        <v>9</v>
      </c>
      <c r="B25" s="161">
        <v>564261111</v>
      </c>
      <c r="C25" s="162" t="s">
        <v>123</v>
      </c>
      <c r="D25" s="161" t="s">
        <v>85</v>
      </c>
      <c r="E25" s="163">
        <v>28</v>
      </c>
      <c r="F25" s="163"/>
      <c r="G25" s="163">
        <f>E25*F25</f>
        <v>0</v>
      </c>
    </row>
    <row r="26" spans="1:7" s="141" customFormat="1" ht="33" customHeight="1">
      <c r="A26" s="160">
        <v>10</v>
      </c>
      <c r="B26" s="161">
        <v>631362021</v>
      </c>
      <c r="C26" s="162" t="s">
        <v>124</v>
      </c>
      <c r="D26" s="161" t="s">
        <v>125</v>
      </c>
      <c r="E26" s="163">
        <v>0.115</v>
      </c>
      <c r="F26" s="163"/>
      <c r="G26" s="163">
        <f t="shared" ref="G26:G27" si="2">E26*F26</f>
        <v>0</v>
      </c>
    </row>
    <row r="27" spans="1:7" s="141" customFormat="1" ht="27" customHeight="1">
      <c r="A27" s="160">
        <v>11</v>
      </c>
      <c r="B27" s="161" t="s">
        <v>121</v>
      </c>
      <c r="C27" s="162" t="s">
        <v>130</v>
      </c>
      <c r="D27" s="161" t="s">
        <v>85</v>
      </c>
      <c r="E27" s="163">
        <f>E25</f>
        <v>28</v>
      </c>
      <c r="F27" s="163"/>
      <c r="G27" s="163">
        <f t="shared" si="2"/>
        <v>0</v>
      </c>
    </row>
    <row r="28" spans="1:7" s="141" customFormat="1" ht="28.5" customHeight="1">
      <c r="A28" s="155"/>
      <c r="B28" s="156">
        <v>9</v>
      </c>
      <c r="C28" s="157" t="s">
        <v>108</v>
      </c>
      <c r="D28" s="156"/>
      <c r="E28" s="158"/>
      <c r="F28" s="158"/>
      <c r="G28" s="159">
        <f>SUM(G29:G29)</f>
        <v>0</v>
      </c>
    </row>
    <row r="29" spans="1:7" s="141" customFormat="1" ht="24" customHeight="1">
      <c r="A29" s="160">
        <v>12</v>
      </c>
      <c r="B29" s="161">
        <v>919722111</v>
      </c>
      <c r="C29" s="162" t="s">
        <v>127</v>
      </c>
      <c r="D29" s="161" t="s">
        <v>126</v>
      </c>
      <c r="E29" s="163">
        <v>4</v>
      </c>
      <c r="F29" s="163"/>
      <c r="G29" s="163">
        <f>E29*F29</f>
        <v>0</v>
      </c>
    </row>
    <row r="30" spans="1:7" s="141" customFormat="1" ht="28.5" customHeight="1">
      <c r="A30" s="155"/>
      <c r="B30" s="156">
        <v>99</v>
      </c>
      <c r="C30" s="157" t="s">
        <v>114</v>
      </c>
      <c r="D30" s="156"/>
      <c r="E30" s="158"/>
      <c r="F30" s="158"/>
      <c r="G30" s="159">
        <f>G31</f>
        <v>0</v>
      </c>
    </row>
    <row r="31" spans="1:7" s="141" customFormat="1" ht="24" customHeight="1">
      <c r="A31" s="160">
        <v>13</v>
      </c>
      <c r="B31" s="161">
        <v>998224111</v>
      </c>
      <c r="C31" s="162" t="s">
        <v>128</v>
      </c>
      <c r="D31" s="161" t="s">
        <v>125</v>
      </c>
      <c r="E31" s="163">
        <f>E25*0.2*1.3*1.7+E26+E27*0.12*2.4</f>
        <v>20.555</v>
      </c>
      <c r="F31" s="163"/>
      <c r="G31" s="163">
        <f>E31*F31</f>
        <v>0</v>
      </c>
    </row>
    <row r="32" spans="1:7" s="141" customFormat="1" ht="30.75" customHeight="1">
      <c r="A32" s="164"/>
      <c r="B32" s="165"/>
      <c r="C32" s="165" t="s">
        <v>106</v>
      </c>
      <c r="D32" s="165"/>
      <c r="E32" s="166"/>
      <c r="F32" s="166"/>
      <c r="G32" s="167">
        <f>G13</f>
        <v>0</v>
      </c>
    </row>
    <row r="36" spans="7:7" ht="12" customHeight="1">
      <c r="G36" s="173"/>
    </row>
  </sheetData>
  <mergeCells count="7">
    <mergeCell ref="C8:D8"/>
    <mergeCell ref="E8:F8"/>
    <mergeCell ref="A1:H1"/>
    <mergeCell ref="A5:C5"/>
    <mergeCell ref="C6:D6"/>
    <mergeCell ref="C7:D7"/>
    <mergeCell ref="E7:G7"/>
  </mergeCells>
  <pageMargins left="0.39375001192092896" right="0.39375001192092896" top="0.78750002384185791" bottom="0.78750002384185791" header="0" footer="0"/>
  <pageSetup paperSize="9" fitToHeight="10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9" zoomScaleNormal="100" workbookViewId="0">
      <selection activeCell="C41" sqref="C41"/>
    </sheetView>
  </sheetViews>
  <sheetFormatPr defaultColWidth="13.1640625" defaultRowHeight="10.5"/>
  <cols>
    <col min="1" max="1" width="9.33203125" style="216" customWidth="1"/>
    <col min="2" max="2" width="18.33203125" style="217" customWidth="1"/>
    <col min="3" max="3" width="60.6640625" style="217" customWidth="1"/>
    <col min="4" max="4" width="7.1640625" style="217" customWidth="1"/>
    <col min="5" max="5" width="13.5" style="219" customWidth="1"/>
    <col min="6" max="6" width="13.5" style="219" hidden="1" customWidth="1"/>
    <col min="7" max="7" width="13.5" style="219" customWidth="1"/>
    <col min="8" max="8" width="21.5" style="219" customWidth="1"/>
    <col min="9" max="16384" width="13.1640625" style="218"/>
  </cols>
  <sheetData>
    <row r="1" spans="1:11" s="179" customFormat="1" ht="18">
      <c r="A1" s="243" t="s">
        <v>148</v>
      </c>
      <c r="B1" s="243"/>
      <c r="C1" s="243"/>
      <c r="D1" s="243"/>
      <c r="E1" s="243"/>
      <c r="F1" s="243"/>
      <c r="G1" s="243"/>
      <c r="H1" s="243"/>
    </row>
    <row r="2" spans="1:11" s="179" customFormat="1" ht="11.25">
      <c r="A2" s="180" t="s">
        <v>223</v>
      </c>
      <c r="B2" s="181"/>
      <c r="C2" s="181"/>
      <c r="D2" s="181"/>
      <c r="E2" s="181"/>
      <c r="F2" s="181"/>
      <c r="G2" s="181"/>
      <c r="H2" s="181"/>
    </row>
    <row r="3" spans="1:11" s="179" customFormat="1" ht="11.25">
      <c r="A3" s="180" t="s">
        <v>149</v>
      </c>
      <c r="B3" s="181"/>
      <c r="C3" s="181"/>
      <c r="D3" s="181"/>
      <c r="E3" s="181"/>
      <c r="F3" s="181"/>
      <c r="G3" s="181"/>
      <c r="H3" s="181"/>
    </row>
    <row r="4" spans="1:11" s="179" customFormat="1" ht="11.25">
      <c r="A4" s="182"/>
      <c r="B4" s="183"/>
      <c r="C4" s="182"/>
      <c r="D4" s="184"/>
      <c r="E4" s="185"/>
      <c r="F4" s="185"/>
      <c r="G4" s="185"/>
      <c r="H4" s="185"/>
    </row>
    <row r="5" spans="1:11" s="179" customFormat="1" ht="11.25">
      <c r="A5" s="244"/>
      <c r="B5" s="244"/>
      <c r="C5" s="244"/>
      <c r="D5" s="181"/>
      <c r="E5" s="181"/>
      <c r="F5" s="181"/>
      <c r="G5" s="181"/>
      <c r="H5" s="181"/>
    </row>
    <row r="6" spans="1:11" s="179" customFormat="1" ht="11.25">
      <c r="A6" s="236" t="s">
        <v>87</v>
      </c>
      <c r="B6" s="234"/>
      <c r="C6" s="245"/>
      <c r="D6" s="181"/>
      <c r="E6" s="181"/>
      <c r="F6" s="181"/>
      <c r="G6" s="181"/>
      <c r="H6" s="181"/>
    </row>
    <row r="7" spans="1:11" s="179" customFormat="1" ht="11.25">
      <c r="A7" s="181" t="s">
        <v>93</v>
      </c>
      <c r="B7" s="181"/>
      <c r="C7" s="181"/>
      <c r="D7" s="181"/>
      <c r="E7" s="246" t="s">
        <v>224</v>
      </c>
      <c r="F7" s="247"/>
      <c r="G7" s="247"/>
      <c r="H7" s="247"/>
    </row>
    <row r="8" spans="1:11" s="179" customFormat="1" ht="11.25">
      <c r="A8" s="186" t="s">
        <v>150</v>
      </c>
      <c r="B8" s="184"/>
      <c r="C8" s="184"/>
      <c r="D8" s="184"/>
      <c r="E8" s="246" t="s">
        <v>151</v>
      </c>
      <c r="F8" s="248"/>
      <c r="G8" s="187"/>
      <c r="H8" s="185"/>
    </row>
    <row r="9" spans="1:11" s="179" customFormat="1">
      <c r="A9" s="188"/>
      <c r="B9" s="188"/>
      <c r="C9" s="188"/>
      <c r="D9" s="188"/>
      <c r="E9" s="188"/>
      <c r="F9" s="188"/>
      <c r="G9" s="188"/>
      <c r="H9" s="188"/>
    </row>
    <row r="10" spans="1:11" s="179" customFormat="1" ht="22.5">
      <c r="A10" s="189" t="s">
        <v>95</v>
      </c>
      <c r="B10" s="189" t="s">
        <v>1</v>
      </c>
      <c r="C10" s="189" t="s">
        <v>84</v>
      </c>
      <c r="D10" s="189" t="s">
        <v>2</v>
      </c>
      <c r="E10" s="189" t="s">
        <v>96</v>
      </c>
      <c r="F10" s="189" t="s">
        <v>97</v>
      </c>
      <c r="G10" s="189" t="s">
        <v>97</v>
      </c>
      <c r="H10" s="189" t="s">
        <v>98</v>
      </c>
    </row>
    <row r="11" spans="1:11" s="179" customFormat="1" ht="11.25" hidden="1">
      <c r="A11" s="189" t="s">
        <v>3</v>
      </c>
      <c r="B11" s="189" t="s">
        <v>99</v>
      </c>
      <c r="C11" s="189" t="s">
        <v>100</v>
      </c>
      <c r="D11" s="189" t="s">
        <v>101</v>
      </c>
      <c r="E11" s="189" t="s">
        <v>102</v>
      </c>
      <c r="F11" s="189" t="s">
        <v>103</v>
      </c>
      <c r="G11" s="189" t="s">
        <v>103</v>
      </c>
      <c r="H11" s="189" t="s">
        <v>104</v>
      </c>
    </row>
    <row r="12" spans="1:11" s="179" customFormat="1">
      <c r="A12" s="188"/>
      <c r="B12" s="188"/>
      <c r="C12" s="188"/>
      <c r="D12" s="188"/>
      <c r="E12" s="188"/>
      <c r="F12" s="188"/>
      <c r="G12" s="188"/>
      <c r="H12" s="188"/>
    </row>
    <row r="13" spans="1:11" s="179" customFormat="1" ht="15">
      <c r="A13" s="190"/>
      <c r="B13" s="191" t="s">
        <v>152</v>
      </c>
      <c r="C13" s="191" t="s">
        <v>153</v>
      </c>
      <c r="D13" s="191"/>
      <c r="E13" s="192"/>
      <c r="F13" s="192"/>
      <c r="G13" s="192"/>
      <c r="H13" s="193">
        <f>H14+H35+H49</f>
        <v>0</v>
      </c>
      <c r="I13" s="194"/>
      <c r="J13" s="194"/>
    </row>
    <row r="14" spans="1:11" s="179" customFormat="1" ht="12.75">
      <c r="A14" s="195"/>
      <c r="B14" s="196" t="s">
        <v>154</v>
      </c>
      <c r="C14" s="196" t="s">
        <v>155</v>
      </c>
      <c r="D14" s="196"/>
      <c r="E14" s="197"/>
      <c r="F14" s="197"/>
      <c r="G14" s="197"/>
      <c r="H14" s="198">
        <f>SUM(H15:H34)</f>
        <v>0</v>
      </c>
      <c r="I14" s="194"/>
      <c r="J14" s="194"/>
    </row>
    <row r="15" spans="1:11" s="179" customFormat="1" ht="11.25">
      <c r="A15" s="199">
        <v>1</v>
      </c>
      <c r="B15" s="200" t="s">
        <v>156</v>
      </c>
      <c r="C15" s="200" t="s">
        <v>157</v>
      </c>
      <c r="D15" s="200" t="s">
        <v>158</v>
      </c>
      <c r="E15" s="201">
        <v>9</v>
      </c>
      <c r="F15" s="202">
        <v>10</v>
      </c>
      <c r="G15" s="202"/>
      <c r="H15" s="203">
        <f>E15*G15</f>
        <v>0</v>
      </c>
      <c r="I15" s="194"/>
      <c r="J15" s="194"/>
    </row>
    <row r="16" spans="1:11" s="179" customFormat="1" ht="11.25">
      <c r="A16" s="204">
        <f t="shared" ref="A16:A30" si="0">A15+1</f>
        <v>2</v>
      </c>
      <c r="B16" s="205" t="s">
        <v>159</v>
      </c>
      <c r="C16" s="205" t="s">
        <v>160</v>
      </c>
      <c r="D16" s="205" t="s">
        <v>158</v>
      </c>
      <c r="E16" s="206">
        <v>9</v>
      </c>
      <c r="F16" s="206">
        <f>7.74+0.17</f>
        <v>7.91</v>
      </c>
      <c r="G16" s="206"/>
      <c r="H16" s="203">
        <f t="shared" ref="H16:H34" si="1">E16*G16</f>
        <v>0</v>
      </c>
      <c r="I16" s="194"/>
      <c r="J16" s="194"/>
      <c r="K16" s="207"/>
    </row>
    <row r="17" spans="1:11" s="179" customFormat="1" ht="11.25">
      <c r="A17" s="204">
        <f t="shared" si="0"/>
        <v>3</v>
      </c>
      <c r="B17" s="205" t="s">
        <v>161</v>
      </c>
      <c r="C17" s="205" t="s">
        <v>162</v>
      </c>
      <c r="D17" s="205" t="s">
        <v>158</v>
      </c>
      <c r="E17" s="206">
        <v>9</v>
      </c>
      <c r="F17" s="206">
        <f>55.556+0.4</f>
        <v>55.955999999999996</v>
      </c>
      <c r="G17" s="206"/>
      <c r="H17" s="203">
        <f t="shared" si="1"/>
        <v>0</v>
      </c>
      <c r="I17" s="194"/>
      <c r="J17" s="194"/>
      <c r="K17" s="207"/>
    </row>
    <row r="18" spans="1:11" s="179" customFormat="1" ht="11.25">
      <c r="A18" s="199">
        <f>A17+1</f>
        <v>4</v>
      </c>
      <c r="B18" s="200" t="s">
        <v>163</v>
      </c>
      <c r="C18" s="200" t="s">
        <v>164</v>
      </c>
      <c r="D18" s="200" t="s">
        <v>158</v>
      </c>
      <c r="E18" s="201">
        <v>9</v>
      </c>
      <c r="F18" s="202">
        <v>55</v>
      </c>
      <c r="G18" s="202"/>
      <c r="H18" s="203">
        <f t="shared" si="1"/>
        <v>0</v>
      </c>
      <c r="I18" s="194"/>
      <c r="J18" s="194"/>
    </row>
    <row r="19" spans="1:11" s="179" customFormat="1" ht="11.25">
      <c r="A19" s="204">
        <f t="shared" si="0"/>
        <v>5</v>
      </c>
      <c r="B19" s="205" t="s">
        <v>165</v>
      </c>
      <c r="C19" s="208" t="s">
        <v>166</v>
      </c>
      <c r="D19" s="205" t="s">
        <v>158</v>
      </c>
      <c r="E19" s="206">
        <v>9</v>
      </c>
      <c r="F19" s="209">
        <v>229.37</v>
      </c>
      <c r="G19" s="209"/>
      <c r="H19" s="203">
        <f t="shared" si="1"/>
        <v>0</v>
      </c>
      <c r="I19" s="194"/>
      <c r="J19" s="194"/>
      <c r="K19" s="207"/>
    </row>
    <row r="20" spans="1:11" s="179" customFormat="1" ht="11.25">
      <c r="A20" s="199">
        <f>A19+1</f>
        <v>6</v>
      </c>
      <c r="B20" s="200" t="s">
        <v>167</v>
      </c>
      <c r="C20" s="200" t="s">
        <v>168</v>
      </c>
      <c r="D20" s="200" t="s">
        <v>158</v>
      </c>
      <c r="E20" s="201">
        <v>9</v>
      </c>
      <c r="F20" s="210">
        <v>5.5</v>
      </c>
      <c r="G20" s="210"/>
      <c r="H20" s="203">
        <f t="shared" si="1"/>
        <v>0</v>
      </c>
      <c r="I20" s="194"/>
      <c r="J20" s="194"/>
    </row>
    <row r="21" spans="1:11" s="179" customFormat="1" ht="11.25">
      <c r="A21" s="204">
        <f t="shared" si="0"/>
        <v>7</v>
      </c>
      <c r="B21" s="205" t="s">
        <v>169</v>
      </c>
      <c r="C21" s="205" t="s">
        <v>170</v>
      </c>
      <c r="D21" s="205" t="s">
        <v>158</v>
      </c>
      <c r="E21" s="206">
        <v>9</v>
      </c>
      <c r="F21" s="206">
        <v>16.471</v>
      </c>
      <c r="G21" s="206"/>
      <c r="H21" s="203">
        <f t="shared" si="1"/>
        <v>0</v>
      </c>
      <c r="I21" s="194"/>
      <c r="J21" s="194"/>
      <c r="K21" s="207"/>
    </row>
    <row r="22" spans="1:11" s="179" customFormat="1" ht="22.5">
      <c r="A22" s="199">
        <f t="shared" si="0"/>
        <v>8</v>
      </c>
      <c r="B22" s="200" t="s">
        <v>171</v>
      </c>
      <c r="C22" s="200" t="s">
        <v>172</v>
      </c>
      <c r="D22" s="200" t="s">
        <v>126</v>
      </c>
      <c r="E22" s="201">
        <v>350</v>
      </c>
      <c r="F22" s="201">
        <v>0.4</v>
      </c>
      <c r="G22" s="201"/>
      <c r="H22" s="203">
        <f t="shared" si="1"/>
        <v>0</v>
      </c>
      <c r="I22" s="194"/>
      <c r="J22" s="194"/>
    </row>
    <row r="23" spans="1:11" s="179" customFormat="1" ht="11.25">
      <c r="A23" s="204">
        <f t="shared" si="0"/>
        <v>9</v>
      </c>
      <c r="B23" s="205" t="s">
        <v>173</v>
      </c>
      <c r="C23" s="205" t="s">
        <v>174</v>
      </c>
      <c r="D23" s="205" t="s">
        <v>158</v>
      </c>
      <c r="E23" s="206">
        <v>9</v>
      </c>
      <c r="F23" s="206">
        <v>0.79</v>
      </c>
      <c r="G23" s="206"/>
      <c r="H23" s="203">
        <f t="shared" si="1"/>
        <v>0</v>
      </c>
      <c r="I23" s="194"/>
      <c r="J23" s="194"/>
      <c r="K23" s="207"/>
    </row>
    <row r="24" spans="1:11" s="179" customFormat="1" ht="11.25">
      <c r="A24" s="204">
        <f t="shared" si="0"/>
        <v>10</v>
      </c>
      <c r="B24" s="205" t="s">
        <v>175</v>
      </c>
      <c r="C24" s="205" t="s">
        <v>176</v>
      </c>
      <c r="D24" s="205" t="s">
        <v>158</v>
      </c>
      <c r="E24" s="206">
        <v>9</v>
      </c>
      <c r="F24" s="206">
        <v>0.78</v>
      </c>
      <c r="G24" s="206"/>
      <c r="H24" s="203">
        <f t="shared" si="1"/>
        <v>0</v>
      </c>
      <c r="I24" s="194"/>
      <c r="J24" s="194"/>
      <c r="K24" s="207"/>
    </row>
    <row r="25" spans="1:11" s="179" customFormat="1" ht="11.25">
      <c r="A25" s="204">
        <f t="shared" si="0"/>
        <v>11</v>
      </c>
      <c r="B25" s="205" t="s">
        <v>177</v>
      </c>
      <c r="C25" s="205" t="s">
        <v>178</v>
      </c>
      <c r="D25" s="205" t="s">
        <v>179</v>
      </c>
      <c r="E25" s="206">
        <v>350</v>
      </c>
      <c r="F25" s="206">
        <v>0.91700000000000004</v>
      </c>
      <c r="G25" s="206"/>
      <c r="H25" s="203">
        <f t="shared" si="1"/>
        <v>0</v>
      </c>
      <c r="I25" s="194"/>
      <c r="J25" s="194"/>
      <c r="K25" s="207"/>
    </row>
    <row r="26" spans="1:11" s="179" customFormat="1" ht="11.25">
      <c r="A26" s="199">
        <f t="shared" si="0"/>
        <v>12</v>
      </c>
      <c r="B26" s="200" t="s">
        <v>180</v>
      </c>
      <c r="C26" s="200" t="s">
        <v>181</v>
      </c>
      <c r="D26" s="200" t="s">
        <v>158</v>
      </c>
      <c r="E26" s="201">
        <v>4</v>
      </c>
      <c r="F26" s="201">
        <v>0.25</v>
      </c>
      <c r="G26" s="201"/>
      <c r="H26" s="203">
        <f t="shared" si="1"/>
        <v>0</v>
      </c>
      <c r="I26" s="194"/>
      <c r="J26" s="194"/>
    </row>
    <row r="27" spans="1:11" s="179" customFormat="1" ht="11.25">
      <c r="A27" s="204">
        <f t="shared" si="0"/>
        <v>13</v>
      </c>
      <c r="B27" s="205" t="s">
        <v>182</v>
      </c>
      <c r="C27" s="205" t="s">
        <v>183</v>
      </c>
      <c r="D27" s="205" t="s">
        <v>158</v>
      </c>
      <c r="E27" s="206">
        <v>4</v>
      </c>
      <c r="F27" s="206">
        <v>0.1</v>
      </c>
      <c r="G27" s="206"/>
      <c r="H27" s="203">
        <f t="shared" si="1"/>
        <v>0</v>
      </c>
      <c r="I27" s="194"/>
      <c r="J27" s="194"/>
      <c r="K27" s="207"/>
    </row>
    <row r="28" spans="1:11" s="179" customFormat="1" ht="22.5">
      <c r="A28" s="199">
        <f t="shared" si="0"/>
        <v>14</v>
      </c>
      <c r="B28" s="200" t="s">
        <v>184</v>
      </c>
      <c r="C28" s="200" t="s">
        <v>185</v>
      </c>
      <c r="D28" s="200" t="s">
        <v>126</v>
      </c>
      <c r="E28" s="201">
        <v>67.5</v>
      </c>
      <c r="F28" s="201">
        <v>0.45</v>
      </c>
      <c r="G28" s="201"/>
      <c r="H28" s="203">
        <f t="shared" si="1"/>
        <v>0</v>
      </c>
      <c r="I28" s="194"/>
      <c r="J28" s="194"/>
    </row>
    <row r="29" spans="1:11" s="179" customFormat="1" ht="11.25">
      <c r="A29" s="204">
        <f t="shared" si="0"/>
        <v>15</v>
      </c>
      <c r="B29" s="205" t="s">
        <v>186</v>
      </c>
      <c r="C29" s="205" t="s">
        <v>187</v>
      </c>
      <c r="D29" s="205" t="s">
        <v>126</v>
      </c>
      <c r="E29" s="206">
        <v>67.5</v>
      </c>
      <c r="F29" s="206">
        <v>0.314</v>
      </c>
      <c r="G29" s="206"/>
      <c r="H29" s="203">
        <f t="shared" si="1"/>
        <v>0</v>
      </c>
      <c r="I29" s="194"/>
      <c r="J29" s="194"/>
      <c r="K29" s="207"/>
    </row>
    <row r="30" spans="1:11" s="179" customFormat="1" ht="11.25">
      <c r="A30" s="199">
        <f t="shared" si="0"/>
        <v>16</v>
      </c>
      <c r="B30" s="200" t="s">
        <v>188</v>
      </c>
      <c r="C30" s="200" t="s">
        <v>189</v>
      </c>
      <c r="D30" s="200" t="s">
        <v>126</v>
      </c>
      <c r="E30" s="201">
        <v>350</v>
      </c>
      <c r="F30" s="201">
        <v>1.1000000000000001</v>
      </c>
      <c r="G30" s="201"/>
      <c r="H30" s="203">
        <f t="shared" si="1"/>
        <v>0</v>
      </c>
      <c r="I30" s="194"/>
      <c r="J30" s="194"/>
    </row>
    <row r="31" spans="1:11" s="179" customFormat="1" ht="11.25">
      <c r="A31" s="204">
        <f>A30+1</f>
        <v>17</v>
      </c>
      <c r="B31" s="205" t="s">
        <v>190</v>
      </c>
      <c r="C31" s="205" t="s">
        <v>191</v>
      </c>
      <c r="D31" s="205" t="s">
        <v>126</v>
      </c>
      <c r="E31" s="206">
        <v>350</v>
      </c>
      <c r="F31" s="206">
        <v>0.91600000000000004</v>
      </c>
      <c r="G31" s="206"/>
      <c r="H31" s="203">
        <f t="shared" si="1"/>
        <v>0</v>
      </c>
      <c r="I31" s="194"/>
      <c r="J31" s="194"/>
      <c r="K31" s="207"/>
    </row>
    <row r="32" spans="1:11" s="179" customFormat="1" ht="11.25">
      <c r="A32" s="199">
        <f>A31+1</f>
        <v>18</v>
      </c>
      <c r="B32" s="200" t="s">
        <v>192</v>
      </c>
      <c r="C32" s="200" t="s">
        <v>193</v>
      </c>
      <c r="D32" s="200" t="s">
        <v>4</v>
      </c>
      <c r="E32" s="201">
        <v>57.841999999999999</v>
      </c>
      <c r="F32" s="201">
        <v>1</v>
      </c>
      <c r="G32" s="201"/>
      <c r="H32" s="203">
        <f t="shared" si="1"/>
        <v>0</v>
      </c>
      <c r="I32" s="194"/>
      <c r="J32" s="194"/>
    </row>
    <row r="33" spans="1:11" s="179" customFormat="1" ht="11.25">
      <c r="A33" s="199">
        <f t="shared" ref="A33:A34" si="2">A32+1</f>
        <v>19</v>
      </c>
      <c r="B33" s="200" t="s">
        <v>194</v>
      </c>
      <c r="C33" s="200" t="s">
        <v>195</v>
      </c>
      <c r="D33" s="200" t="s">
        <v>196</v>
      </c>
      <c r="E33" s="201">
        <v>6</v>
      </c>
      <c r="F33" s="201">
        <v>25</v>
      </c>
      <c r="G33" s="201"/>
      <c r="H33" s="203">
        <f t="shared" si="1"/>
        <v>0</v>
      </c>
      <c r="I33" s="194"/>
      <c r="J33" s="194"/>
    </row>
    <row r="34" spans="1:11" s="179" customFormat="1" ht="11.25">
      <c r="A34" s="199">
        <f t="shared" si="2"/>
        <v>20</v>
      </c>
      <c r="B34" s="200" t="s">
        <v>197</v>
      </c>
      <c r="C34" s="200" t="s">
        <v>198</v>
      </c>
      <c r="D34" s="200" t="s">
        <v>4</v>
      </c>
      <c r="E34" s="201">
        <v>57.841999999999999</v>
      </c>
      <c r="F34" s="201">
        <v>0.5</v>
      </c>
      <c r="G34" s="201"/>
      <c r="H34" s="203">
        <f t="shared" si="1"/>
        <v>0</v>
      </c>
      <c r="I34" s="194"/>
      <c r="J34" s="194"/>
    </row>
    <row r="35" spans="1:11" s="179" customFormat="1" ht="12.75">
      <c r="A35" s="195"/>
      <c r="B35" s="196" t="s">
        <v>199</v>
      </c>
      <c r="C35" s="196" t="s">
        <v>200</v>
      </c>
      <c r="D35" s="196"/>
      <c r="E35" s="197"/>
      <c r="F35" s="197"/>
      <c r="G35" s="197"/>
      <c r="H35" s="198">
        <f>SUM(H36:H48)</f>
        <v>0</v>
      </c>
      <c r="I35" s="194"/>
      <c r="J35" s="194"/>
    </row>
    <row r="36" spans="1:11" s="179" customFormat="1" ht="11.25">
      <c r="A36" s="199">
        <f>A34+1</f>
        <v>21</v>
      </c>
      <c r="B36" s="200">
        <v>460050701</v>
      </c>
      <c r="C36" s="211" t="s">
        <v>201</v>
      </c>
      <c r="D36" s="200" t="s">
        <v>158</v>
      </c>
      <c r="E36" s="201">
        <v>35</v>
      </c>
      <c r="F36" s="201">
        <v>25</v>
      </c>
      <c r="G36" s="201"/>
      <c r="H36" s="203">
        <f>E36*G36</f>
        <v>0</v>
      </c>
      <c r="I36" s="194"/>
      <c r="J36" s="194"/>
    </row>
    <row r="37" spans="1:11" s="179" customFormat="1" ht="11.25">
      <c r="A37" s="199">
        <f>A36+1</f>
        <v>22</v>
      </c>
      <c r="B37" s="200">
        <v>460050702</v>
      </c>
      <c r="C37" s="211" t="s">
        <v>202</v>
      </c>
      <c r="D37" s="211" t="s">
        <v>126</v>
      </c>
      <c r="E37" s="201">
        <v>15</v>
      </c>
      <c r="F37" s="201">
        <v>25</v>
      </c>
      <c r="G37" s="201"/>
      <c r="H37" s="203">
        <f t="shared" ref="H37:H48" si="3">E37*G37</f>
        <v>0</v>
      </c>
      <c r="I37" s="194"/>
      <c r="J37" s="194"/>
    </row>
    <row r="38" spans="1:11" s="179" customFormat="1" ht="11.25">
      <c r="A38" s="199">
        <v>23</v>
      </c>
      <c r="B38" s="200">
        <v>962048114</v>
      </c>
      <c r="C38" s="211" t="s">
        <v>240</v>
      </c>
      <c r="D38" s="211" t="s">
        <v>115</v>
      </c>
      <c r="E38" s="201">
        <v>4</v>
      </c>
      <c r="F38" s="201"/>
      <c r="G38" s="201"/>
      <c r="H38" s="203">
        <f t="shared" si="3"/>
        <v>0</v>
      </c>
      <c r="I38" s="194"/>
      <c r="J38" s="194"/>
    </row>
    <row r="39" spans="1:11" s="179" customFormat="1" ht="22.5">
      <c r="A39" s="199">
        <v>24</v>
      </c>
      <c r="B39" s="200" t="s">
        <v>203</v>
      </c>
      <c r="C39" s="211" t="s">
        <v>204</v>
      </c>
      <c r="D39" s="200" t="s">
        <v>158</v>
      </c>
      <c r="E39" s="201">
        <v>9</v>
      </c>
      <c r="F39" s="201">
        <v>25</v>
      </c>
      <c r="G39" s="201"/>
      <c r="H39" s="203">
        <f t="shared" si="3"/>
        <v>0</v>
      </c>
      <c r="I39" s="194"/>
      <c r="J39" s="194"/>
    </row>
    <row r="40" spans="1:11" s="179" customFormat="1" ht="11.25">
      <c r="A40" s="199">
        <v>25</v>
      </c>
      <c r="B40" s="200" t="s">
        <v>205</v>
      </c>
      <c r="C40" s="200" t="s">
        <v>206</v>
      </c>
      <c r="D40" s="200" t="s">
        <v>115</v>
      </c>
      <c r="E40" s="201">
        <v>7.2</v>
      </c>
      <c r="F40" s="201">
        <v>35</v>
      </c>
      <c r="G40" s="201"/>
      <c r="H40" s="203">
        <f t="shared" si="3"/>
        <v>0</v>
      </c>
      <c r="I40" s="194"/>
      <c r="J40" s="194"/>
    </row>
    <row r="41" spans="1:11" s="179" customFormat="1" ht="11.25">
      <c r="A41" s="204">
        <f>A40+1</f>
        <v>26</v>
      </c>
      <c r="B41" s="205" t="s">
        <v>207</v>
      </c>
      <c r="C41" s="205" t="s">
        <v>208</v>
      </c>
      <c r="D41" s="205" t="s">
        <v>115</v>
      </c>
      <c r="E41" s="206">
        <v>7.2</v>
      </c>
      <c r="F41" s="206">
        <v>55</v>
      </c>
      <c r="G41" s="206"/>
      <c r="H41" s="203">
        <f t="shared" si="3"/>
        <v>0</v>
      </c>
      <c r="I41" s="194"/>
      <c r="J41" s="194"/>
      <c r="K41" s="207"/>
    </row>
    <row r="42" spans="1:11" s="179" customFormat="1" ht="11.25">
      <c r="A42" s="204">
        <f>A41+1</f>
        <v>27</v>
      </c>
      <c r="B42" s="205" t="s">
        <v>209</v>
      </c>
      <c r="C42" s="205" t="s">
        <v>210</v>
      </c>
      <c r="D42" s="205" t="s">
        <v>158</v>
      </c>
      <c r="E42" s="206">
        <v>9</v>
      </c>
      <c r="F42" s="206">
        <v>180</v>
      </c>
      <c r="G42" s="206"/>
      <c r="H42" s="203">
        <f t="shared" si="3"/>
        <v>0</v>
      </c>
      <c r="I42" s="194"/>
      <c r="J42" s="194"/>
      <c r="K42" s="207"/>
    </row>
    <row r="43" spans="1:11" s="179" customFormat="1" ht="11.25">
      <c r="A43" s="199">
        <f>A42+1</f>
        <v>28</v>
      </c>
      <c r="B43" s="200" t="s">
        <v>211</v>
      </c>
      <c r="C43" s="200" t="s">
        <v>212</v>
      </c>
      <c r="D43" s="200" t="s">
        <v>126</v>
      </c>
      <c r="E43" s="201">
        <v>350</v>
      </c>
      <c r="F43" s="201">
        <v>0.1</v>
      </c>
      <c r="G43" s="201"/>
      <c r="H43" s="203">
        <f t="shared" si="3"/>
        <v>0</v>
      </c>
      <c r="I43" s="194"/>
      <c r="J43" s="194"/>
    </row>
    <row r="44" spans="1:11" s="179" customFormat="1" ht="11.25">
      <c r="A44" s="204">
        <f t="shared" ref="A44:A48" si="4">A43+1</f>
        <v>29</v>
      </c>
      <c r="B44" s="205" t="s">
        <v>213</v>
      </c>
      <c r="C44" s="205" t="s">
        <v>214</v>
      </c>
      <c r="D44" s="205" t="s">
        <v>126</v>
      </c>
      <c r="E44" s="206">
        <v>350</v>
      </c>
      <c r="F44" s="206">
        <v>0.05</v>
      </c>
      <c r="G44" s="206"/>
      <c r="H44" s="203">
        <f t="shared" si="3"/>
        <v>0</v>
      </c>
      <c r="I44" s="194"/>
      <c r="J44" s="194"/>
      <c r="K44" s="207"/>
    </row>
    <row r="45" spans="1:11" s="179" customFormat="1" ht="22.5">
      <c r="A45" s="199">
        <f t="shared" si="4"/>
        <v>30</v>
      </c>
      <c r="B45" s="200" t="s">
        <v>215</v>
      </c>
      <c r="C45" s="200" t="s">
        <v>216</v>
      </c>
      <c r="D45" s="200" t="s">
        <v>126</v>
      </c>
      <c r="E45" s="201">
        <v>20</v>
      </c>
      <c r="F45" s="201">
        <v>0.4</v>
      </c>
      <c r="G45" s="201"/>
      <c r="H45" s="203">
        <f t="shared" si="3"/>
        <v>0</v>
      </c>
      <c r="I45" s="194"/>
      <c r="J45" s="194"/>
    </row>
    <row r="46" spans="1:11" s="179" customFormat="1" ht="11.25">
      <c r="A46" s="204">
        <f t="shared" si="4"/>
        <v>31</v>
      </c>
      <c r="B46" s="205" t="s">
        <v>217</v>
      </c>
      <c r="C46" s="205" t="s">
        <v>218</v>
      </c>
      <c r="D46" s="205" t="s">
        <v>126</v>
      </c>
      <c r="E46" s="206">
        <v>20</v>
      </c>
      <c r="F46" s="206">
        <v>0.59499999999999997</v>
      </c>
      <c r="G46" s="206"/>
      <c r="H46" s="203">
        <f t="shared" si="3"/>
        <v>0</v>
      </c>
      <c r="I46" s="194"/>
      <c r="J46" s="194"/>
      <c r="K46" s="207"/>
    </row>
    <row r="47" spans="1:11" s="179" customFormat="1" ht="11.25">
      <c r="A47" s="199">
        <f>A46+1</f>
        <v>32</v>
      </c>
      <c r="B47" s="200" t="s">
        <v>192</v>
      </c>
      <c r="C47" s="200" t="s">
        <v>193</v>
      </c>
      <c r="D47" s="200" t="s">
        <v>4</v>
      </c>
      <c r="E47" s="201">
        <v>22.963000000000001</v>
      </c>
      <c r="F47" s="201">
        <v>1</v>
      </c>
      <c r="G47" s="201"/>
      <c r="H47" s="203">
        <f t="shared" si="3"/>
        <v>0</v>
      </c>
      <c r="I47" s="194"/>
      <c r="J47" s="194"/>
    </row>
    <row r="48" spans="1:11" s="179" customFormat="1" ht="11.25">
      <c r="A48" s="199">
        <f t="shared" si="4"/>
        <v>33</v>
      </c>
      <c r="B48" s="200" t="s">
        <v>197</v>
      </c>
      <c r="C48" s="200" t="s">
        <v>198</v>
      </c>
      <c r="D48" s="200" t="s">
        <v>4</v>
      </c>
      <c r="E48" s="201">
        <v>22.963000000000001</v>
      </c>
      <c r="F48" s="201">
        <v>0.5</v>
      </c>
      <c r="G48" s="201"/>
      <c r="H48" s="203">
        <f t="shared" si="3"/>
        <v>0</v>
      </c>
      <c r="I48" s="194"/>
      <c r="J48" s="194"/>
      <c r="K48" s="207"/>
    </row>
    <row r="49" spans="1:10" s="179" customFormat="1" ht="12.75">
      <c r="A49" s="195"/>
      <c r="B49" s="196" t="s">
        <v>219</v>
      </c>
      <c r="C49" s="196" t="s">
        <v>220</v>
      </c>
      <c r="D49" s="196"/>
      <c r="E49" s="197"/>
      <c r="F49" s="197"/>
      <c r="G49" s="197"/>
      <c r="H49" s="198">
        <f>SUM(H50:H50)</f>
        <v>0</v>
      </c>
      <c r="I49" s="194"/>
      <c r="J49" s="194"/>
    </row>
    <row r="50" spans="1:10" s="179" customFormat="1" ht="11.25">
      <c r="A50" s="199">
        <f>A48+1</f>
        <v>34</v>
      </c>
      <c r="B50" s="200" t="s">
        <v>221</v>
      </c>
      <c r="C50" s="200" t="s">
        <v>222</v>
      </c>
      <c r="D50" s="200" t="s">
        <v>158</v>
      </c>
      <c r="E50" s="201">
        <v>1</v>
      </c>
      <c r="F50" s="201">
        <v>50</v>
      </c>
      <c r="G50" s="201"/>
      <c r="H50" s="203">
        <f>E50*G50</f>
        <v>0</v>
      </c>
      <c r="I50" s="194"/>
      <c r="J50" s="194"/>
    </row>
    <row r="51" spans="1:10" s="179" customFormat="1" ht="15">
      <c r="A51" s="212"/>
      <c r="B51" s="213"/>
      <c r="C51" s="213" t="s">
        <v>242</v>
      </c>
      <c r="D51" s="213"/>
      <c r="E51" s="214"/>
      <c r="F51" s="214"/>
      <c r="G51" s="214"/>
      <c r="H51" s="215">
        <f>H13</f>
        <v>0</v>
      </c>
      <c r="I51" s="194"/>
      <c r="J51" s="194"/>
    </row>
    <row r="52" spans="1:10" ht="15">
      <c r="C52" s="213"/>
      <c r="D52" s="213"/>
      <c r="E52" s="214"/>
      <c r="F52" s="214"/>
      <c r="G52" s="214"/>
      <c r="H52" s="215"/>
    </row>
    <row r="53" spans="1:10">
      <c r="H53" s="220"/>
    </row>
    <row r="54" spans="1:10">
      <c r="H54" s="220"/>
      <c r="I54" s="221"/>
      <c r="J54" s="222"/>
    </row>
    <row r="55" spans="1:10">
      <c r="H55" s="220"/>
      <c r="I55" s="222"/>
    </row>
    <row r="56" spans="1:10">
      <c r="H56" s="220"/>
    </row>
    <row r="57" spans="1:10">
      <c r="H57" s="223"/>
      <c r="I57" s="224"/>
      <c r="J57" s="222"/>
    </row>
    <row r="60" spans="1:10">
      <c r="H60" s="225"/>
      <c r="I60" s="223"/>
    </row>
    <row r="61" spans="1:10">
      <c r="F61" s="225"/>
      <c r="G61" s="225"/>
      <c r="H61" s="225"/>
    </row>
    <row r="62" spans="1:10">
      <c r="F62" s="225"/>
      <c r="G62" s="225"/>
      <c r="H62" s="225"/>
      <c r="I62" s="224"/>
      <c r="J62" s="223"/>
    </row>
  </sheetData>
  <mergeCells count="5">
    <mergeCell ref="A1:H1"/>
    <mergeCell ref="A5:C5"/>
    <mergeCell ref="A6:C6"/>
    <mergeCell ref="E7:H7"/>
    <mergeCell ref="E8:F8"/>
  </mergeCells>
  <pageMargins left="0.19685039370078741" right="0.19685039370078741" top="0.19685039370078741" bottom="0.19685039370078741" header="0.31496062992125984" footer="0.31496062992125984"/>
  <pageSetup paperSize="9" scale="88" orientation="portrait" verticalDpi="0" r:id="rId1"/>
  <ignoredErrors>
    <ignoredError sqref="A41:A50 E33 A16:A37" unlockedFormula="1"/>
    <ignoredError sqref="B39:B50 B16:B3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selection activeCell="B41" sqref="B41"/>
    </sheetView>
  </sheetViews>
  <sheetFormatPr defaultColWidth="13.1640625" defaultRowHeight="10.5"/>
  <cols>
    <col min="1" max="1" width="9.33203125" style="216" customWidth="1"/>
    <col min="2" max="2" width="60.6640625" style="217" customWidth="1"/>
    <col min="3" max="3" width="7.1640625" style="217" customWidth="1"/>
    <col min="4" max="4" width="13.5" style="219" customWidth="1"/>
    <col min="5" max="5" width="13.5" style="219" hidden="1" customWidth="1"/>
    <col min="6" max="6" width="13.5" style="219" customWidth="1"/>
    <col min="7" max="7" width="21.5" style="219" customWidth="1"/>
    <col min="8" max="16384" width="13.1640625" style="218"/>
  </cols>
  <sheetData>
    <row r="1" spans="1:10" s="179" customFormat="1" ht="18">
      <c r="A1" s="243" t="s">
        <v>148</v>
      </c>
      <c r="B1" s="243"/>
      <c r="C1" s="243"/>
      <c r="D1" s="243"/>
      <c r="E1" s="243"/>
      <c r="F1" s="243"/>
      <c r="G1" s="243"/>
    </row>
    <row r="2" spans="1:10" s="179" customFormat="1" ht="11.25">
      <c r="A2" s="180" t="s">
        <v>225</v>
      </c>
      <c r="B2" s="181"/>
      <c r="C2" s="181"/>
      <c r="D2" s="181"/>
      <c r="E2" s="181"/>
      <c r="F2" s="181"/>
      <c r="G2" s="181"/>
    </row>
    <row r="3" spans="1:10" s="179" customFormat="1" ht="11.25">
      <c r="A3" s="180" t="s">
        <v>149</v>
      </c>
      <c r="B3" s="181"/>
      <c r="C3" s="181"/>
      <c r="D3" s="181"/>
      <c r="E3" s="181"/>
      <c r="F3" s="181"/>
      <c r="G3" s="181"/>
    </row>
    <row r="4" spans="1:10" s="179" customFormat="1" ht="11.25">
      <c r="A4" s="182"/>
      <c r="B4" s="182"/>
      <c r="C4" s="184"/>
      <c r="D4" s="185"/>
      <c r="E4" s="185"/>
      <c r="F4" s="185"/>
      <c r="G4" s="185"/>
    </row>
    <row r="5" spans="1:10" s="179" customFormat="1" ht="11.25">
      <c r="A5" s="244"/>
      <c r="B5" s="244"/>
      <c r="C5" s="181"/>
      <c r="D5" s="181"/>
      <c r="E5" s="181"/>
      <c r="F5" s="181"/>
      <c r="G5" s="181"/>
    </row>
    <row r="6" spans="1:10" s="179" customFormat="1" ht="11.25">
      <c r="A6" s="236" t="s">
        <v>87</v>
      </c>
      <c r="B6" s="245"/>
      <c r="C6" s="181"/>
      <c r="D6" s="181"/>
      <c r="E6" s="181"/>
      <c r="F6" s="181"/>
      <c r="G6" s="181"/>
    </row>
    <row r="7" spans="1:10" s="179" customFormat="1" ht="11.25">
      <c r="A7" s="181" t="s">
        <v>93</v>
      </c>
      <c r="B7" s="181"/>
      <c r="C7" s="181"/>
      <c r="D7" s="246" t="s">
        <v>224</v>
      </c>
      <c r="E7" s="247"/>
      <c r="F7" s="247"/>
      <c r="G7" s="247"/>
    </row>
    <row r="8" spans="1:10" s="179" customFormat="1" ht="11.25">
      <c r="A8" s="186" t="s">
        <v>150</v>
      </c>
      <c r="B8" s="184"/>
      <c r="C8" s="184"/>
      <c r="D8" s="246" t="s">
        <v>151</v>
      </c>
      <c r="E8" s="248"/>
      <c r="F8" s="187"/>
      <c r="G8" s="185"/>
    </row>
    <row r="9" spans="1:10" s="179" customFormat="1">
      <c r="A9" s="188"/>
      <c r="B9" s="188"/>
      <c r="C9" s="188"/>
      <c r="D9" s="188"/>
      <c r="E9" s="188"/>
      <c r="F9" s="188"/>
      <c r="G9" s="188"/>
    </row>
    <row r="10" spans="1:10" s="179" customFormat="1" ht="22.5">
      <c r="A10" s="249" t="s">
        <v>95</v>
      </c>
      <c r="B10" s="249" t="s">
        <v>84</v>
      </c>
      <c r="C10" s="249" t="s">
        <v>2</v>
      </c>
      <c r="D10" s="249" t="s">
        <v>96</v>
      </c>
      <c r="E10" s="249" t="s">
        <v>97</v>
      </c>
      <c r="F10" s="249" t="s">
        <v>97</v>
      </c>
      <c r="G10" s="249" t="s">
        <v>98</v>
      </c>
    </row>
    <row r="11" spans="1:10" s="179" customFormat="1" ht="11.25" hidden="1">
      <c r="A11" s="249" t="s">
        <v>3</v>
      </c>
      <c r="B11" s="249" t="s">
        <v>100</v>
      </c>
      <c r="C11" s="249" t="s">
        <v>101</v>
      </c>
      <c r="D11" s="249" t="s">
        <v>102</v>
      </c>
      <c r="E11" s="249" t="s">
        <v>103</v>
      </c>
      <c r="F11" s="249" t="s">
        <v>103</v>
      </c>
      <c r="G11" s="249" t="s">
        <v>104</v>
      </c>
    </row>
    <row r="12" spans="1:10" s="179" customFormat="1">
      <c r="A12" s="250"/>
      <c r="B12" s="250"/>
      <c r="C12" s="250"/>
      <c r="D12" s="250"/>
      <c r="E12" s="250"/>
      <c r="F12" s="250"/>
      <c r="G12" s="250"/>
    </row>
    <row r="13" spans="1:10" s="179" customFormat="1" ht="11.25">
      <c r="A13" s="251">
        <v>1</v>
      </c>
      <c r="B13" s="227" t="s">
        <v>227</v>
      </c>
      <c r="C13" s="226" t="s">
        <v>126</v>
      </c>
      <c r="D13" s="252">
        <v>295</v>
      </c>
      <c r="E13" s="253">
        <v>10</v>
      </c>
      <c r="F13" s="253"/>
      <c r="G13" s="254">
        <f>D13*F13</f>
        <v>0</v>
      </c>
      <c r="H13" s="194"/>
      <c r="I13" s="194"/>
    </row>
    <row r="14" spans="1:10" s="179" customFormat="1" ht="11.25">
      <c r="A14" s="251">
        <f t="shared" ref="A14:A25" si="0">A13+1</f>
        <v>2</v>
      </c>
      <c r="B14" s="227" t="s">
        <v>228</v>
      </c>
      <c r="C14" s="226" t="s">
        <v>126</v>
      </c>
      <c r="D14" s="252">
        <v>15</v>
      </c>
      <c r="E14" s="255">
        <f>7.74+0.17</f>
        <v>7.91</v>
      </c>
      <c r="F14" s="255"/>
      <c r="G14" s="254">
        <f t="shared" ref="G14:G25" si="1">D14*F14</f>
        <v>0</v>
      </c>
      <c r="H14" s="194"/>
      <c r="I14" s="194"/>
      <c r="J14" s="207"/>
    </row>
    <row r="15" spans="1:10" s="179" customFormat="1" ht="11.25">
      <c r="A15" s="251">
        <f t="shared" si="0"/>
        <v>3</v>
      </c>
      <c r="B15" s="227" t="s">
        <v>229</v>
      </c>
      <c r="C15" s="226" t="s">
        <v>226</v>
      </c>
      <c r="D15" s="252">
        <v>2</v>
      </c>
      <c r="E15" s="255">
        <f>55.556+0.4</f>
        <v>55.955999999999996</v>
      </c>
      <c r="F15" s="255"/>
      <c r="G15" s="254">
        <f t="shared" si="1"/>
        <v>0</v>
      </c>
      <c r="H15" s="194"/>
      <c r="I15" s="194"/>
      <c r="J15" s="207"/>
    </row>
    <row r="16" spans="1:10" s="179" customFormat="1" ht="11.25">
      <c r="A16" s="256">
        <f>A15+1</f>
        <v>4</v>
      </c>
      <c r="B16" s="227" t="s">
        <v>230</v>
      </c>
      <c r="C16" s="226" t="s">
        <v>158</v>
      </c>
      <c r="D16" s="252">
        <v>6</v>
      </c>
      <c r="E16" s="253">
        <v>55</v>
      </c>
      <c r="F16" s="253"/>
      <c r="G16" s="254">
        <f t="shared" si="1"/>
        <v>0</v>
      </c>
      <c r="H16" s="194"/>
      <c r="I16" s="194"/>
    </row>
    <row r="17" spans="1:10" s="179" customFormat="1" ht="11.25">
      <c r="A17" s="251">
        <v>5</v>
      </c>
      <c r="B17" s="227" t="s">
        <v>237</v>
      </c>
      <c r="C17" s="226" t="s">
        <v>158</v>
      </c>
      <c r="D17" s="252">
        <v>1</v>
      </c>
      <c r="E17" s="253"/>
      <c r="F17" s="253"/>
      <c r="G17" s="254">
        <f t="shared" si="1"/>
        <v>0</v>
      </c>
      <c r="H17" s="194"/>
      <c r="I17" s="194"/>
    </row>
    <row r="18" spans="1:10" s="179" customFormat="1" ht="11.25">
      <c r="A18" s="251">
        <v>6</v>
      </c>
      <c r="B18" s="227" t="s">
        <v>231</v>
      </c>
      <c r="C18" s="226" t="s">
        <v>158</v>
      </c>
      <c r="D18" s="252">
        <v>6</v>
      </c>
      <c r="E18" s="257">
        <v>229.37</v>
      </c>
      <c r="F18" s="257"/>
      <c r="G18" s="254">
        <f t="shared" si="1"/>
        <v>0</v>
      </c>
      <c r="H18" s="194"/>
      <c r="I18" s="194"/>
      <c r="J18" s="207"/>
    </row>
    <row r="19" spans="1:10" s="179" customFormat="1" ht="11.25">
      <c r="A19" s="251">
        <v>7</v>
      </c>
      <c r="B19" s="227" t="s">
        <v>238</v>
      </c>
      <c r="C19" s="226" t="s">
        <v>158</v>
      </c>
      <c r="D19" s="252">
        <v>1</v>
      </c>
      <c r="E19" s="257"/>
      <c r="F19" s="257"/>
      <c r="G19" s="254">
        <f t="shared" si="1"/>
        <v>0</v>
      </c>
      <c r="H19" s="194"/>
      <c r="I19" s="194"/>
      <c r="J19" s="207"/>
    </row>
    <row r="20" spans="1:10" s="179" customFormat="1" ht="11.25">
      <c r="A20" s="251">
        <f t="shared" si="0"/>
        <v>8</v>
      </c>
      <c r="B20" s="227" t="s">
        <v>232</v>
      </c>
      <c r="C20" s="226" t="s">
        <v>115</v>
      </c>
      <c r="D20" s="252">
        <v>86.4</v>
      </c>
      <c r="E20" s="253">
        <v>5.5</v>
      </c>
      <c r="F20" s="253"/>
      <c r="G20" s="254">
        <f t="shared" si="1"/>
        <v>0</v>
      </c>
      <c r="H20" s="194"/>
      <c r="I20" s="194"/>
    </row>
    <row r="21" spans="1:10" s="179" customFormat="1" ht="11.25">
      <c r="A21" s="251">
        <f t="shared" si="0"/>
        <v>9</v>
      </c>
      <c r="B21" s="227" t="s">
        <v>233</v>
      </c>
      <c r="C21" s="226" t="s">
        <v>115</v>
      </c>
      <c r="D21" s="252">
        <v>24</v>
      </c>
      <c r="E21" s="255">
        <v>16.471</v>
      </c>
      <c r="F21" s="255"/>
      <c r="G21" s="254">
        <f t="shared" si="1"/>
        <v>0</v>
      </c>
      <c r="H21" s="194"/>
      <c r="I21" s="194"/>
      <c r="J21" s="207"/>
    </row>
    <row r="22" spans="1:10" s="179" customFormat="1" ht="11.25">
      <c r="A22" s="251">
        <f t="shared" si="0"/>
        <v>10</v>
      </c>
      <c r="B22" s="227" t="s">
        <v>234</v>
      </c>
      <c r="C22" s="226" t="s">
        <v>115</v>
      </c>
      <c r="D22" s="252">
        <v>86.4</v>
      </c>
      <c r="E22" s="252">
        <v>0.4</v>
      </c>
      <c r="F22" s="252"/>
      <c r="G22" s="254">
        <f t="shared" si="1"/>
        <v>0</v>
      </c>
      <c r="H22" s="194"/>
      <c r="I22" s="194"/>
    </row>
    <row r="23" spans="1:10" s="179" customFormat="1" ht="11.25">
      <c r="A23" s="251">
        <f t="shared" si="0"/>
        <v>11</v>
      </c>
      <c r="B23" s="227" t="s">
        <v>235</v>
      </c>
      <c r="C23" s="226" t="s">
        <v>115</v>
      </c>
      <c r="D23" s="252">
        <v>6</v>
      </c>
      <c r="E23" s="255">
        <v>0.79</v>
      </c>
      <c r="F23" s="255"/>
      <c r="G23" s="254">
        <f t="shared" si="1"/>
        <v>0</v>
      </c>
      <c r="H23" s="194"/>
      <c r="I23" s="194"/>
      <c r="J23" s="207"/>
    </row>
    <row r="24" spans="1:10" s="179" customFormat="1" ht="11.25">
      <c r="A24" s="251">
        <f t="shared" si="0"/>
        <v>12</v>
      </c>
      <c r="B24" s="227" t="s">
        <v>202</v>
      </c>
      <c r="C24" s="226" t="s">
        <v>126</v>
      </c>
      <c r="D24" s="252">
        <v>15</v>
      </c>
      <c r="E24" s="255"/>
      <c r="F24" s="255"/>
      <c r="G24" s="254">
        <f t="shared" si="1"/>
        <v>0</v>
      </c>
      <c r="H24" s="194"/>
      <c r="I24" s="194"/>
      <c r="J24" s="207"/>
    </row>
    <row r="25" spans="1:10" s="179" customFormat="1" ht="11.25">
      <c r="A25" s="251">
        <f t="shared" si="0"/>
        <v>13</v>
      </c>
      <c r="B25" s="227" t="s">
        <v>236</v>
      </c>
      <c r="C25" s="226" t="s">
        <v>158</v>
      </c>
      <c r="D25" s="252">
        <v>1</v>
      </c>
      <c r="E25" s="255">
        <v>0.78</v>
      </c>
      <c r="F25" s="255"/>
      <c r="G25" s="254">
        <f t="shared" si="1"/>
        <v>0</v>
      </c>
      <c r="H25" s="194"/>
      <c r="I25" s="194"/>
      <c r="J25" s="207"/>
    </row>
    <row r="26" spans="1:10" s="179" customFormat="1" ht="15">
      <c r="A26" s="212"/>
      <c r="B26" s="213" t="s">
        <v>242</v>
      </c>
      <c r="C26" s="213"/>
      <c r="D26" s="214"/>
      <c r="E26" s="214"/>
      <c r="F26" s="214"/>
      <c r="G26" s="215">
        <f>SUM(G13:G25)</f>
        <v>0</v>
      </c>
      <c r="H26" s="194"/>
      <c r="I26" s="194"/>
    </row>
    <row r="27" spans="1:10" ht="15">
      <c r="B27" s="213"/>
      <c r="C27" s="213"/>
      <c r="D27" s="214"/>
      <c r="E27" s="214"/>
      <c r="F27" s="214"/>
      <c r="G27" s="215"/>
    </row>
    <row r="28" spans="1:10">
      <c r="G28" s="220"/>
    </row>
    <row r="29" spans="1:10">
      <c r="G29" s="220"/>
      <c r="H29" s="221"/>
      <c r="I29" s="222"/>
    </row>
    <row r="30" spans="1:10">
      <c r="G30" s="220"/>
      <c r="H30" s="222"/>
    </row>
    <row r="31" spans="1:10">
      <c r="G31" s="220"/>
    </row>
    <row r="32" spans="1:10">
      <c r="G32" s="223"/>
      <c r="H32" s="224"/>
      <c r="I32" s="222"/>
    </row>
    <row r="35" spans="5:9">
      <c r="G35" s="225"/>
      <c r="H35" s="223"/>
    </row>
    <row r="36" spans="5:9">
      <c r="E36" s="225"/>
      <c r="F36" s="225"/>
      <c r="G36" s="225"/>
    </row>
    <row r="37" spans="5:9">
      <c r="E37" s="225"/>
      <c r="F37" s="225"/>
      <c r="G37" s="225"/>
      <c r="H37" s="224"/>
      <c r="I37" s="223"/>
    </row>
  </sheetData>
  <mergeCells count="5">
    <mergeCell ref="A1:G1"/>
    <mergeCell ref="A5:B5"/>
    <mergeCell ref="A6:B6"/>
    <mergeCell ref="D7:G7"/>
    <mergeCell ref="D8:E8"/>
  </mergeCells>
  <pageMargins left="0.7" right="0.7" top="0.75" bottom="0.75" header="0.3" footer="0.3"/>
  <pageSetup paperSize="9" scale="88" orientation="portrait" verticalDpi="0" r:id="rId1"/>
  <ignoredErrors>
    <ignoredError sqref="A20:A25 A14:A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Krycí list_stavebné úpravy</vt:lpstr>
      <vt:lpstr>Rekapitulacia</vt:lpstr>
      <vt:lpstr>1 - Prístupová cesta a chodník</vt:lpstr>
      <vt:lpstr>2 - Chodník</vt:lpstr>
      <vt:lpstr>3 - Verejné osvetlenie</vt:lpstr>
      <vt:lpstr>4 - Vodovod</vt:lpstr>
      <vt:lpstr>'1 - Prístupová cesta a chodník'!Oblasť_tlače</vt:lpstr>
      <vt:lpstr>'2 - Chodník'!Oblasť_tlače</vt:lpstr>
      <vt:lpstr>Rekapitulacia!Oblasť_tlače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user</cp:lastModifiedBy>
  <cp:lastPrinted>2016-04-20T14:20:10Z</cp:lastPrinted>
  <dcterms:created xsi:type="dcterms:W3CDTF">2014-04-22T09:05:44Z</dcterms:created>
  <dcterms:modified xsi:type="dcterms:W3CDTF">2016-04-20T14:25:12Z</dcterms:modified>
</cp:coreProperties>
</file>